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gas\Downloads\"/>
    </mc:Choice>
  </mc:AlternateContent>
  <xr:revisionPtr revIDLastSave="0" documentId="8_{FD4D9D01-F2F3-4C30-A5FD-CBD1F30CA793}" xr6:coauthVersionLast="47" xr6:coauthVersionMax="47" xr10:uidLastSave="{00000000-0000-0000-0000-000000000000}"/>
  <bookViews>
    <workbookView xWindow="-120" yWindow="-120" windowWidth="20730" windowHeight="11040" tabRatio="909" xr2:uid="{00000000-000D-0000-FFFF-FFFF00000000}"/>
  </bookViews>
  <sheets>
    <sheet name="Índice" sheetId="12" r:id="rId1"/>
    <sheet name="Activo Neto" sheetId="3" r:id="rId2"/>
    <sheet name="Estado de Ingresos y Egresos" sheetId="4" r:id="rId3"/>
    <sheet name="Variación del Activo Neto" sheetId="7" r:id="rId4"/>
    <sheet name="Flujos de Efectivo" sheetId="5" r:id="rId5"/>
    <sheet name="Notas" sheetId="8" r:id="rId6"/>
    <sheet name="Nota 3.6 a Nota 8" sheetId="9" state="hidden" r:id="rId7"/>
    <sheet name="CLASIFICACION" sheetId="15" state="hidden" r:id="rId8"/>
    <sheet name="122024" sheetId="13" state="hidden" r:id="rId9"/>
  </sheets>
  <definedNames>
    <definedName name="\a" localSheetId="7">#REF!</definedName>
    <definedName name="\a" localSheetId="6">#REF!</definedName>
    <definedName name="\a" localSheetId="5">#REF!</definedName>
    <definedName name="\a">#REF!</definedName>
    <definedName name="\d">#REF!</definedName>
    <definedName name="\E">#REF!</definedName>
    <definedName name="\i">#REF!</definedName>
    <definedName name="\P">#REF!</definedName>
    <definedName name="__________DAT1">#REF!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4">#REF!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dic93">#REF!</definedName>
    <definedName name="_________dic94">#REF!</definedName>
    <definedName name="_________jun93">#REF!</definedName>
    <definedName name="_________jun94">#REF!</definedName>
    <definedName name="_________jun95">#REF!</definedName>
    <definedName name="_________mar94">#REF!</definedName>
    <definedName name="_________MAR95">#REF!</definedName>
    <definedName name="_________RIV2">#REF!</definedName>
    <definedName name="_________RIV3">#REF!</definedName>
    <definedName name="_________SAR10">#REF!</definedName>
    <definedName name="_________SAR5">#REF!</definedName>
    <definedName name="_________SAR80">#REF!</definedName>
    <definedName name="_________set94">#REF!</definedName>
    <definedName name="_________set95">#REF!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4">#REF!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dic93">#REF!</definedName>
    <definedName name="________dic94">#REF!</definedName>
    <definedName name="________jun93">#REF!</definedName>
    <definedName name="________jun94">#REF!</definedName>
    <definedName name="________jun95">#REF!</definedName>
    <definedName name="________mar94">#REF!</definedName>
    <definedName name="________MAR95">#REF!</definedName>
    <definedName name="________RIV2">#REF!</definedName>
    <definedName name="________RIV3">#REF!</definedName>
    <definedName name="________SAR10">#REF!</definedName>
    <definedName name="________SAR5">#REF!</definedName>
    <definedName name="________SAR80">#REF!</definedName>
    <definedName name="________set94">#REF!</definedName>
    <definedName name="________set95">#REF!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28">#REF!</definedName>
    <definedName name="_______DAT29">#REF!</definedName>
    <definedName name="_______DAT3">#REF!</definedName>
    <definedName name="_______DAT30">#REF!</definedName>
    <definedName name="_______DAT31">#REF!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dic20">#REF!</definedName>
    <definedName name="_______dic93">#REF!</definedName>
    <definedName name="_______dic94">#REF!</definedName>
    <definedName name="_______jun93">#REF!</definedName>
    <definedName name="_______jun94">#REF!</definedName>
    <definedName name="_______jun95">#REF!</definedName>
    <definedName name="_______mar94">#REF!</definedName>
    <definedName name="_______MAR95">#REF!</definedName>
    <definedName name="_______res12">#REF!</definedName>
    <definedName name="_______RIV2">#REF!</definedName>
    <definedName name="_______RIV3">#REF!</definedName>
    <definedName name="_______SAR10">#REF!</definedName>
    <definedName name="_______SAR5">#REF!</definedName>
    <definedName name="_______SAR80">#REF!</definedName>
    <definedName name="_______set94">#REF!</definedName>
    <definedName name="_______set95">#REF!</definedName>
    <definedName name="______ABR95">#REF!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29">#REF!</definedName>
    <definedName name="______DAT3">#REF!</definedName>
    <definedName name="______DAT30">#REF!</definedName>
    <definedName name="______DAT31">#REF!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dic20">#REF!</definedName>
    <definedName name="______dic93">#REF!</definedName>
    <definedName name="______dic94">#REF!</definedName>
    <definedName name="______ENE95">#REF!</definedName>
    <definedName name="______FEB95">#REF!</definedName>
    <definedName name="______jun93">#REF!</definedName>
    <definedName name="______jun94">#REF!</definedName>
    <definedName name="______jun95">#REF!</definedName>
    <definedName name="______mar94">#REF!</definedName>
    <definedName name="______MAR95">#REF!</definedName>
    <definedName name="______MAY95">#REF!</definedName>
    <definedName name="______res12">#REF!</definedName>
    <definedName name="______RIV2">#REF!</definedName>
    <definedName name="______RIV3">#REF!</definedName>
    <definedName name="______SAR10">#REF!</definedName>
    <definedName name="______SAR5">#REF!</definedName>
    <definedName name="______SAR80">#REF!</definedName>
    <definedName name="______set94">#REF!</definedName>
    <definedName name="______set95">#REF!</definedName>
    <definedName name="_____ABR95">#REF!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 localSheetId="6">#REF!</definedName>
    <definedName name="_____DAT23" localSheetId="5">#REF!</definedName>
    <definedName name="_____DAT23">#REF!</definedName>
    <definedName name="_____DAT24" localSheetId="6">#REF!</definedName>
    <definedName name="_____DAT24" localSheetId="5">#REF!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4">#REF!</definedName>
    <definedName name="_____DAT5">#REF!</definedName>
    <definedName name="_____DAT6">#REF!</definedName>
    <definedName name="_____DAT7">#REF!</definedName>
    <definedName name="_____DAT8">#REF!</definedName>
    <definedName name="_____DAT9">#REF!</definedName>
    <definedName name="_____dic20">#REF!</definedName>
    <definedName name="_____dic93">#REF!</definedName>
    <definedName name="_____dic94">#REF!</definedName>
    <definedName name="_____ENE95">#REF!</definedName>
    <definedName name="_____FEB95">#REF!</definedName>
    <definedName name="_____jun93">#REF!</definedName>
    <definedName name="_____jun94">#REF!</definedName>
    <definedName name="_____jun95">#REF!</definedName>
    <definedName name="_____mar94">#REF!</definedName>
    <definedName name="_____MAR95">#REF!</definedName>
    <definedName name="_____MAY95">#REF!</definedName>
    <definedName name="_____res12">#REF!</definedName>
    <definedName name="_____RIV2">#REF!</definedName>
    <definedName name="_____RIV3">#REF!</definedName>
    <definedName name="_____SAR10">#REF!</definedName>
    <definedName name="_____SAR5">#REF!</definedName>
    <definedName name="_____SAR80">#REF!</definedName>
    <definedName name="_____set94">#REF!</definedName>
    <definedName name="_____set95">#REF!</definedName>
    <definedName name="____ABR95">#REF!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29">#REF!</definedName>
    <definedName name="____DAT3">#REF!</definedName>
    <definedName name="____DAT30">#REF!</definedName>
    <definedName name="____DAT31">#REF!</definedName>
    <definedName name="____DAT32">#REF!</definedName>
    <definedName name="____DAT33">#REF!</definedName>
    <definedName name="____DAT34">#REF!</definedName>
    <definedName name="____DAT4">#REF!</definedName>
    <definedName name="____DAT5">#REF!</definedName>
    <definedName name="____DAT6">#REF!</definedName>
    <definedName name="____DAT7">#REF!</definedName>
    <definedName name="____DAT8">#REF!</definedName>
    <definedName name="____DAT9">#REF!</definedName>
    <definedName name="____dic20">#REF!</definedName>
    <definedName name="____dic93">#REF!</definedName>
    <definedName name="____dic94">#REF!</definedName>
    <definedName name="____ENE95">#REF!</definedName>
    <definedName name="____FEB95">#REF!</definedName>
    <definedName name="____jun93">#REF!</definedName>
    <definedName name="____jun94">#REF!</definedName>
    <definedName name="____jun95">#REF!</definedName>
    <definedName name="____mar94">#REF!</definedName>
    <definedName name="____MAR95">#REF!</definedName>
    <definedName name="____MAY95">#REF!</definedName>
    <definedName name="____res12">#REF!</definedName>
    <definedName name="____RIV2">#REF!</definedName>
    <definedName name="____RIV3">#REF!</definedName>
    <definedName name="____SAR10">#REF!</definedName>
    <definedName name="____SAR5">#REF!</definedName>
    <definedName name="____SAR80">#REF!</definedName>
    <definedName name="____set94">#REF!</definedName>
    <definedName name="____set95">#REF!</definedName>
    <definedName name="____TPy530231">#REF!</definedName>
    <definedName name="___ABR95">#REF!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4">#REF!</definedName>
    <definedName name="___DAT5">#REF!</definedName>
    <definedName name="___DAT6">#REF!</definedName>
    <definedName name="___DAT7">#REF!</definedName>
    <definedName name="___DAT8">#REF!</definedName>
    <definedName name="___DAT9">#REF!</definedName>
    <definedName name="___dic20">#REF!</definedName>
    <definedName name="___dic93">#REF!</definedName>
    <definedName name="___dic94">#REF!</definedName>
    <definedName name="___ENE95">#REF!</definedName>
    <definedName name="___FEB95">#REF!</definedName>
    <definedName name="___jun93">#REF!</definedName>
    <definedName name="___jun94">#REF!</definedName>
    <definedName name="___jun95">#REF!</definedName>
    <definedName name="___mac5">#REF!</definedName>
    <definedName name="___mar94">#REF!</definedName>
    <definedName name="___MAR95">#REF!</definedName>
    <definedName name="___MAY95">#REF!</definedName>
    <definedName name="___res12">#REF!</definedName>
    <definedName name="___RES2">#REF!</definedName>
    <definedName name="___RIV2">#REF!</definedName>
    <definedName name="___RIV3">#REF!</definedName>
    <definedName name="___SAR10">#REF!</definedName>
    <definedName name="___SAR5">#REF!</definedName>
    <definedName name="___SAR80">#REF!</definedName>
    <definedName name="___set94">#REF!</definedName>
    <definedName name="___set95">#REF!</definedName>
    <definedName name="___TC2">#REF!</definedName>
    <definedName name="___TPy530231">#REF!</definedName>
    <definedName name="__ABR95">#REF!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 localSheetId="3">#REF!</definedName>
    <definedName name="__DAT23">#REF!</definedName>
    <definedName name="__dat2323">#REF!</definedName>
    <definedName name="__DAT24" localSheetId="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4">#REF!</definedName>
    <definedName name="__DAT5">#REF!</definedName>
    <definedName name="__DAT6">#REF!</definedName>
    <definedName name="__DAT7">#REF!</definedName>
    <definedName name="__DAT8">#REF!</definedName>
    <definedName name="__DAT9">#REF!</definedName>
    <definedName name="__dic20">#REF!</definedName>
    <definedName name="__dic93">#REF!</definedName>
    <definedName name="__dic94">#REF!</definedName>
    <definedName name="__ENE95">#REF!</definedName>
    <definedName name="__FEB95">#REF!</definedName>
    <definedName name="__jun93">#REF!</definedName>
    <definedName name="__jun94">#REF!</definedName>
    <definedName name="__jun95">#REF!</definedName>
    <definedName name="__mac5">#REF!</definedName>
    <definedName name="__mar94">#REF!</definedName>
    <definedName name="__MAR95">#REF!</definedName>
    <definedName name="__MAY95">#REF!</definedName>
    <definedName name="__res12">#REF!</definedName>
    <definedName name="__RES2">#REF!</definedName>
    <definedName name="__RIV2">#REF!</definedName>
    <definedName name="__RIV3">#REF!</definedName>
    <definedName name="__RSE1">#REF!</definedName>
    <definedName name="__RSE2">#REF!</definedName>
    <definedName name="__SAR10">#REF!</definedName>
    <definedName name="__SAR5">#REF!</definedName>
    <definedName name="__SAR80">#REF!</definedName>
    <definedName name="__set94">#REF!</definedName>
    <definedName name="__set95">#REF!</definedName>
    <definedName name="__TC2">#REF!</definedName>
    <definedName name="__TPy530231">#REF!</definedName>
    <definedName name="_1ANEX_A">#REF!</definedName>
    <definedName name="_2ANEX_A">#REF!</definedName>
    <definedName name="_2ANEX_H">#REF!</definedName>
    <definedName name="_4ANEX_H">#REF!</definedName>
    <definedName name="_ABR95">#REF!</definedName>
    <definedName name="_ARP99">#REF!</definedName>
    <definedName name="_AUD99">#REF!</definedName>
    <definedName name="_bce0399">#REF!</definedName>
    <definedName name="_BRR99">#REF!</definedName>
    <definedName name="_CAD99">#REF!</definedName>
    <definedName name="_CDS1">#REF!</definedName>
    <definedName name="_CDS2">#REF!</definedName>
    <definedName name="_Cri2">#REF!</definedName>
    <definedName name="_DAT1">#REF!</definedName>
    <definedName name="_DAT10">#REF!</definedName>
    <definedName name="_DAT11">#REF!</definedName>
    <definedName name="_DAT12">#REF!</definedName>
    <definedName name="_DAT13" localSheetId="3">#REF!</definedName>
    <definedName name="_DAT13">#REF!</definedName>
    <definedName name="_DAT14" localSheetId="3">#REF!</definedName>
    <definedName name="_DAT14">#REF!</definedName>
    <definedName name="_DAT15">#REF!</definedName>
    <definedName name="_DAT16">#REF!</definedName>
    <definedName name="_DAT17" localSheetId="3">#REF!</definedName>
    <definedName name="_DAT17">#REF!</definedName>
    <definedName name="_DAT18" localSheetId="3">#REF!</definedName>
    <definedName name="_DAT18">#REF!</definedName>
    <definedName name="_DAT19" localSheetId="3">#REF!</definedName>
    <definedName name="_DAT19">#REF!</definedName>
    <definedName name="_DAT2">#REF!</definedName>
    <definedName name="_DAT20" localSheetId="3">#REF!</definedName>
    <definedName name="_DAT20">#REF!</definedName>
    <definedName name="_DAT21">#REF!</definedName>
    <definedName name="_DAT22" localSheetId="3">#REF!</definedName>
    <definedName name="_DAT22">#REF!</definedName>
    <definedName name="_DAT23" localSheetId="3">#REF!</definedName>
    <definedName name="_DAT23">#REF!</definedName>
    <definedName name="_dat2323">#REF!</definedName>
    <definedName name="_DAT24" localSheetId="3">#REF!</definedName>
    <definedName name="_DAT24">#REF!</definedName>
    <definedName name="_DAT25">#REF!</definedName>
    <definedName name="_DAT26">#REF!</definedName>
    <definedName name="_DAT27">#REF!</definedName>
    <definedName name="_DAT28">#REF!</definedName>
    <definedName name="_DAT29">#REF!</definedName>
    <definedName name="_DAT3" localSheetId="3">#REF!</definedName>
    <definedName name="_DAT3">#REF!</definedName>
    <definedName name="_DAT30">#REF!</definedName>
    <definedName name="_DAT31">#REF!</definedName>
    <definedName name="_DAT32">#REF!</definedName>
    <definedName name="_DAT33">#REF!</definedName>
    <definedName name="_DAT34">#REF!</definedName>
    <definedName name="_DAT4" localSheetId="3">#REF!</definedName>
    <definedName name="_DAT4">#REF!</definedName>
    <definedName name="_DAT5" localSheetId="3">#REF!</definedName>
    <definedName name="_DAT5">#REF!</definedName>
    <definedName name="_DAT6">#REF!</definedName>
    <definedName name="_DAT7">#REF!</definedName>
    <definedName name="_DAT8">#REF!</definedName>
    <definedName name="_DAT9">#REF!</definedName>
    <definedName name="_dic20">#REF!</definedName>
    <definedName name="_dic93">#REF!</definedName>
    <definedName name="_dic94">#REF!</definedName>
    <definedName name="_ENE95">#REF!</definedName>
    <definedName name="_ext2">#REF!</definedName>
    <definedName name="_FEB95">#REF!</definedName>
    <definedName name="_Fill" hidden="1">#REF!</definedName>
    <definedName name="_xlnm._FilterDatabase" localSheetId="8" hidden="1">'122024'!$A$1:$U$507</definedName>
    <definedName name="_xlnm._FilterDatabase" localSheetId="7" hidden="1">CLASIFICACION!$A$1:$K$212</definedName>
    <definedName name="_xlnm._FilterDatabase" localSheetId="6" hidden="1">'Nota 3.6 a Nota 8'!$A$68:$U$404</definedName>
    <definedName name="_xlnm._FilterDatabase" localSheetId="5" hidden="1">Notas!#REF!</definedName>
    <definedName name="_xlnm._FilterDatabase" hidden="1">#REF!</definedName>
    <definedName name="_GBP99">#REF!</definedName>
    <definedName name="_GCS1">#REF!</definedName>
    <definedName name="_GCS2">#REF!</definedName>
    <definedName name="_jun93">#REF!</definedName>
    <definedName name="_jun94">#REF!</definedName>
    <definedName name="_jun95">#REF!</definedName>
    <definedName name="_Key1" localSheetId="7" hidden="1">#REF!</definedName>
    <definedName name="_Key1" localSheetId="3" hidden="1">#REF!</definedName>
    <definedName name="_Key1" hidden="1">#REF!</definedName>
    <definedName name="_Key2" localSheetId="3" hidden="1">#REF!</definedName>
    <definedName name="_Key2" hidden="1">#REF!</definedName>
    <definedName name="_mac5">#REF!</definedName>
    <definedName name="_mar94">#REF!</definedName>
    <definedName name="_MAR95">#REF!</definedName>
    <definedName name="_MAY95">#REF!</definedName>
    <definedName name="_MXP99">#REF!</definedName>
    <definedName name="_NZD99">#REF!</definedName>
    <definedName name="_Order1" hidden="1">255</definedName>
    <definedName name="_Order2" hidden="1">255</definedName>
    <definedName name="_Parse_In" localSheetId="7" hidden="1">#REF!</definedName>
    <definedName name="_Parse_In" localSheetId="3" hidden="1">#REF!</definedName>
    <definedName name="_Parse_In" hidden="1">#REF!</definedName>
    <definedName name="_Parse_Out" localSheetId="3" hidden="1">#REF!</definedName>
    <definedName name="_Parse_Out" hidden="1">#REF!</definedName>
    <definedName name="_PBS2">#REF!</definedName>
    <definedName name="_PLA1">#REF!</definedName>
    <definedName name="_PLA2">#REF!</definedName>
    <definedName name="_PLZ99">#REF!</definedName>
    <definedName name="_res12">#REF!</definedName>
    <definedName name="_RES2">#REF!</definedName>
    <definedName name="_RIV2">#REF!</definedName>
    <definedName name="_RIV3">#REF!</definedName>
    <definedName name="_RSE1">#REF!</definedName>
    <definedName name="_RSE2">#REF!</definedName>
    <definedName name="_SAR10">#REF!</definedName>
    <definedName name="_SAR5">#REF!</definedName>
    <definedName name="_SAR80">#REF!</definedName>
    <definedName name="_set94">#REF!</definedName>
    <definedName name="_set95">#REF!</definedName>
    <definedName name="_SGD99">#REF!</definedName>
    <definedName name="_Sort" hidden="1">#REF!</definedName>
    <definedName name="_TC2">#REF!</definedName>
    <definedName name="_TPy530231">#REF!</definedName>
    <definedName name="_TWD99">#REF!</definedName>
    <definedName name="_XS1">#REF!</definedName>
    <definedName name="_XS2">#REF!</definedName>
    <definedName name="_XS3">#REF!</definedName>
    <definedName name="_XS4">#REF!</definedName>
    <definedName name="_XS5">#REF!</definedName>
    <definedName name="_XS6">#REF!</definedName>
    <definedName name="_XS7">#REF!</definedName>
    <definedName name="_XS8">#REF!</definedName>
    <definedName name="a" localSheetId="7" hidden="1">{#N/A,#N/A,FALSE,"Aging Summary";#N/A,#N/A,FALSE,"Ratio Analysis";#N/A,#N/A,FALSE,"Test 120 Day Accts";#N/A,#N/A,FALSE,"Tickmarks"}</definedName>
    <definedName name="a" localSheetId="2"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3">#REF!</definedName>
    <definedName name="a" hidden="1">{#N/A,#N/A,FALSE,"Aging Summary";#N/A,#N/A,FALSE,"Ratio Analysis";#N/A,#N/A,FALSE,"Test 120 Day Accts";#N/A,#N/A,FALSE,"Tickmarks"}</definedName>
    <definedName name="A_">#REF!</definedName>
    <definedName name="A_impresión_IM" localSheetId="7">#REF!</definedName>
    <definedName name="A_impresión_IM" localSheetId="3">#REF!</definedName>
    <definedName name="A_impresión_IM">#REF!</definedName>
    <definedName name="aa" hidden="1">#REF!</definedName>
    <definedName name="aakdkadk" localSheetId="7" hidden="1">#REF!</definedName>
    <definedName name="aakdkadk" hidden="1">#REF!</definedName>
    <definedName name="AB_">#REF!</definedName>
    <definedName name="ABRIL">#REF!</definedName>
    <definedName name="ABRIL_AC">#REF!</definedName>
    <definedName name="ABRIL_MES">#REF!</definedName>
    <definedName name="AC_">#REF!</definedName>
    <definedName name="Acceso_Ganado">#REF!</definedName>
    <definedName name="Account_Balance">#REF!</definedName>
    <definedName name="ACCT">#REF!</definedName>
    <definedName name="acctascomb">#REF!</definedName>
    <definedName name="acctashold1">#REF!</definedName>
    <definedName name="acctashold2">#REF!</definedName>
    <definedName name="acctasnorte">#REF!</definedName>
    <definedName name="acctassur">#REF!</definedName>
    <definedName name="ACT_CORR_07">#REF!</definedName>
    <definedName name="Act_Obj_Accuracy">#REF!</definedName>
    <definedName name="Act_Obj_Existence">#REF!</definedName>
    <definedName name="activo">#REF!</definedName>
    <definedName name="activo_total">#REF!</definedName>
    <definedName name="ACTIVO_TOTAL_1">#REF!</definedName>
    <definedName name="ACTIVO_TOTAL_2">#REF!</definedName>
    <definedName name="Activo_Total_Dic_07">#REF!</definedName>
    <definedName name="acufcser">#REF!</definedName>
    <definedName name="acumvtaBC">#REF!</definedName>
    <definedName name="ACUVTABCPRE">#REF!</definedName>
    <definedName name="AD_">#REF!</definedName>
    <definedName name="ADV_PROM" localSheetId="3">#REF!</definedName>
    <definedName name="ADV_PROM">#REF!</definedName>
    <definedName name="AGGIR">#REF!</definedName>
    <definedName name="AGMZN">#REF!</definedName>
    <definedName name="AGSJ">#REF!</definedName>
    <definedName name="AGSJ2">#REF!</definedName>
    <definedName name="AGTRN">#REF!</definedName>
    <definedName name="air">#REF!</definedName>
    <definedName name="AJUST_AL_PATRIM">#REF!</definedName>
    <definedName name="Alarma">#REF!</definedName>
    <definedName name="Alfabeto">#REF!</definedName>
    <definedName name="alquiacum">#REF!</definedName>
    <definedName name="alquileres">#REF!</definedName>
    <definedName name="alquimes">#REF!</definedName>
    <definedName name="analogchannels">#REF!</definedName>
    <definedName name="ANEX">#REF!</definedName>
    <definedName name="ANEZ">#REF!</definedName>
    <definedName name="APARC">#REF!</definedName>
    <definedName name="APARC2">#REF!</definedName>
    <definedName name="APARC3">#REF!</definedName>
    <definedName name="APARC4">#REF!</definedName>
    <definedName name="APORT_NO_CAPITAL">#REF!</definedName>
    <definedName name="APORTES_1">#REF!</definedName>
    <definedName name="APORTES_CAPITAL_1">#REF!</definedName>
    <definedName name="APORTES_CAPITAL_2">#REF!</definedName>
    <definedName name="APSUMMARY">#REF!</definedName>
    <definedName name="aquimgir">#REF!</definedName>
    <definedName name="aquimsj1">#REF!</definedName>
    <definedName name="aquimsj2">#REF!</definedName>
    <definedName name="AR_Balance">#REF!</definedName>
    <definedName name="ARA_Threshold">#REF!</definedName>
    <definedName name="_xlnm.Extract">#REF!</definedName>
    <definedName name="_xlnm.Print_Area" localSheetId="1">'Activo Neto'!$A$2:$E$37</definedName>
    <definedName name="_xlnm.Print_Area" localSheetId="2">'Estado de Ingresos y Egresos'!$A$3:$E$38</definedName>
    <definedName name="_xlnm.Print_Area" localSheetId="4">'Flujos de Efectivo'!$A$2:$E$35</definedName>
    <definedName name="_xlnm.Print_Area" localSheetId="6">'Nota 3.6 a Nota 8'!$A$9:$J$570</definedName>
    <definedName name="_xlnm.Print_Area" localSheetId="5">Notas!$B$2:$M$87</definedName>
    <definedName name="_xlnm.Print_Area" localSheetId="3">'Variación del Activo Neto'!$B$2:$K$26</definedName>
    <definedName name="_xlnm.Print_Area">#REF!</definedName>
    <definedName name="Area_de_impresión2" localSheetId="6">#REF!</definedName>
    <definedName name="Area_de_impresión2" localSheetId="5">#REF!</definedName>
    <definedName name="Area_de_impresión2" localSheetId="3">#REF!</definedName>
    <definedName name="Area_de_impresión2">#REF!</definedName>
    <definedName name="Area_de_impresión3" localSheetId="3">#REF!</definedName>
    <definedName name="Area_de_impresión3">#REF!</definedName>
    <definedName name="AREA_GANAN">#REF!</definedName>
    <definedName name="AREA_PERDID">#REF!</definedName>
    <definedName name="area2">#REF!</definedName>
    <definedName name="ARGENTINA" localSheetId="3">#REF!</definedName>
    <definedName name="ARGENTINA">#REF!</definedName>
    <definedName name="armado">#REF!</definedName>
    <definedName name="ARP">#REF!</definedName>
    <definedName name="ARP_Threshold">#REF!</definedName>
    <definedName name="Arquivo">#REF!</definedName>
    <definedName name="Array">#REF!</definedName>
    <definedName name="AS2DocOpenMode" hidden="1">"AS2DocumentEdit"</definedName>
    <definedName name="AS2HasNoAutoHeaderFooter" hidden="1">" "</definedName>
    <definedName name="AS2ReportLS" hidden="1">1</definedName>
    <definedName name="AS2StaticLS" localSheetId="7" hidden="1">#REF!</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DR">#REF!</definedName>
    <definedName name="ASFadsf">#REF!</definedName>
    <definedName name="assssssssssssssssssssssssssssssssssssssssss" localSheetId="7" hidden="1">#REF!</definedName>
    <definedName name="assssssssssssssssssssssssssssssssssssssssss" hidden="1">#REF!</definedName>
    <definedName name="atcdtc">#REF!</definedName>
    <definedName name="AUD">#REF!</definedName>
    <definedName name="B" localSheetId="7">#REF!</definedName>
    <definedName name="B" localSheetId="3">#REF!</definedName>
    <definedName name="B">#REF!</definedName>
    <definedName name="B_">#REF!</definedName>
    <definedName name="Balance">#REF!</definedName>
    <definedName name="BALANCEI">#REF!</definedName>
    <definedName name="BALANCES">#REF!</definedName>
    <definedName name="ban">#REF!</definedName>
    <definedName name="bandaAe1">#REF!,#REF!,#REF!</definedName>
    <definedName name="bandaAe2">#REF!,#REF!,#REF!</definedName>
    <definedName name="bandaAn">#REF!,#REF!</definedName>
    <definedName name="BASE">#REF!</definedName>
    <definedName name="base2">#REF!</definedName>
    <definedName name="_xlnm.Database" localSheetId="3">#REF!</definedName>
    <definedName name="_xlnm.Database">#REF!</definedName>
    <definedName name="basemeta" localSheetId="3">#REF!</definedName>
    <definedName name="basemeta">#REF!</definedName>
    <definedName name="basenueva" localSheetId="3">#REF!</definedName>
    <definedName name="basenueva">#REF!</definedName>
    <definedName name="BB">#REF!</definedName>
    <definedName name="bcalqui">#REF!</definedName>
    <definedName name="BCC">#REF!</definedName>
    <definedName name="BCDE" localSheetId="7" hidden="1">{#N/A,#N/A,FALSE,"Aging Summary";#N/A,#N/A,FALSE,"Ratio Analysis";#N/A,#N/A,FALSE,"Test 120 Day Accts";#N/A,#N/A,FALSE,"Tickmarks"}</definedName>
    <definedName name="BCDE" localSheetId="4"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5" hidden="1">{#N/A,#N/A,FALSE,"Aging Summary";#N/A,#N/A,FALSE,"Ratio Analysis";#N/A,#N/A,FALSE,"Test 120 Day Accts";#N/A,#N/A,FALSE,"Tickmarks"}</definedName>
    <definedName name="BCDE" localSheetId="3" hidden="1">{#N/A,#N/A,FALSE,"Aging Summary";#N/A,#N/A,FALSE,"Ratio Analysis";#N/A,#N/A,FALSE,"Test 120 Day Accts";#N/A,#N/A,FALSE,"Tickmarks"}</definedName>
    <definedName name="BCDE" hidden="1">{#N/A,#N/A,FALSE,"Aging Summary";#N/A,#N/A,FALSE,"Ratio Analysis";#N/A,#N/A,FALSE,"Test 120 Day Accts";#N/A,#N/A,FALSE,"Tickmarks"}</definedName>
    <definedName name="BCI">#REF!</definedName>
    <definedName name="BCII">#REF!</definedName>
    <definedName name="BCNC">#REF!</definedName>
    <definedName name="BCP">#REF!</definedName>
    <definedName name="BDU">#REF!</definedName>
    <definedName name="BDUU">#REF!</definedName>
    <definedName name="BG_Del" hidden="1">15</definedName>
    <definedName name="BG_Ins" hidden="1">4</definedName>
    <definedName name="BG_Mod" hidden="1">6</definedName>
    <definedName name="BIHSIEJFIUDHFSKFVHJSF" localSheetId="7" hidden="1">#REF!</definedName>
    <definedName name="BIHSIEJFIUDHFSKFVHJSF" hidden="1">#REF!</definedName>
    <definedName name="bjhgugydrfshdxhcfi" localSheetId="7" hidden="1">#REF!</definedName>
    <definedName name="bjhgugydrfshdxhcfi" hidden="1">#REF!</definedName>
    <definedName name="bol">#REF!</definedName>
    <definedName name="Box_analysed">#REF!</definedName>
    <definedName name="Box_Capex">#REF!</definedName>
    <definedName name="Box_interest">#REF!</definedName>
    <definedName name="Box_quantities">#REF!</definedName>
    <definedName name="BRASIL" localSheetId="3">#REF!</definedName>
    <definedName name="BRASIL">#REF!</definedName>
    <definedName name="BRR">#REF!</definedName>
    <definedName name="bsusocomb1">#REF!</definedName>
    <definedName name="bsusonorte1">#REF!</definedName>
    <definedName name="bsusosur1">#REF!</definedName>
    <definedName name="BU_NETO">#REF!</definedName>
    <definedName name="BuiltIn_Print_Area" localSheetId="3">#REF!</definedName>
    <definedName name="BuiltIn_Print_Area">#REF!</definedName>
    <definedName name="BuiltIn_Print_Area___0">#REF!</definedName>
    <definedName name="BuiltIn_Print_Area___0___0">#REF!</definedName>
    <definedName name="BuiltIn_Print_Area___0___0___0">#REF!</definedName>
    <definedName name="BuiltIn_Print_Area___0___0___0___0">#REF!</definedName>
    <definedName name="BuiltIn_Print_Area___0___0___0___0___0" localSheetId="3">#REF!</definedName>
    <definedName name="BuiltIn_Print_Area___0___0___0___0___0">#REF!</definedName>
    <definedName name="BuiltIn_Print_Area___0___0___0___0___0___0">#REF!</definedName>
    <definedName name="BuiltIn_Print_Area___0___0___0___0___0___0___0">#REF!</definedName>
    <definedName name="BuiltIn_Print_Area___0___0___0___0___0___0___0___0" localSheetId="3">#REF!</definedName>
    <definedName name="BuiltIn_Print_Area___0___0___0___0___0___0___0___0">#REF!</definedName>
    <definedName name="BuiltIn_Print_Area___0___0___0___0___0___0___0___0___0">#REF!</definedName>
    <definedName name="BuiltIn_Print_Area___0___0___0___0___0___0___0___0___0___0">#REF!</definedName>
    <definedName name="BuiltIn_Print_Area___0___0___0___0___0___0___0___0___0___0___0">#REF!</definedName>
    <definedName name="BuiltIn_Print_Area___0___0___0___0___0___0___0___0___0___0___0___0">#REF!</definedName>
    <definedName name="BuiltIn_Print_Area___0___0___0___0___0___0___0___0___0___0___0___0___0">#REF!</definedName>
    <definedName name="BuiltIn_Print_Area___0___0___0___0___0___0___0___0___0___0___0___0___0___0">#REF!</definedName>
    <definedName name="BuiltIn_Print_Area___0___0___0___0___0___0___0___0___0___0___0___0___0___0___0">#REF!</definedName>
    <definedName name="BuiltIn_Print_Area___0___0_1">0</definedName>
    <definedName name="BuiltIn_Print_Area___0___0_2">0</definedName>
    <definedName name="BuiltIn_Print_Area___0___0_3">0</definedName>
    <definedName name="bvbb" hidden="1">#REF!</definedName>
    <definedName name="C_">#REF!</definedName>
    <definedName name="C_C_Balance">#REF!</definedName>
    <definedName name="C_C_BalanceA">#REF!</definedName>
    <definedName name="C_C_BalanceF">#REF!</definedName>
    <definedName name="C_C_BalanceH">#REF!</definedName>
    <definedName name="C_C_BalanceJ">#REF!</definedName>
    <definedName name="C_CONT.">#REF!</definedName>
    <definedName name="Cabezas">#REF!</definedName>
    <definedName name="CAD">#REF!</definedName>
    <definedName name="Caja">#REF!</definedName>
    <definedName name="cambio">#REF!</definedName>
    <definedName name="cambiop">#REF!</definedName>
    <definedName name="cambiox">#REF!</definedName>
    <definedName name="cambioy">#REF!</definedName>
    <definedName name="canal" localSheetId="3">#REF!</definedName>
    <definedName name="canal">#REF!</definedName>
    <definedName name="CAP_INTEGR">#REF!</definedName>
    <definedName name="CAPITAL_MINIMO_BCP">#REF!</definedName>
    <definedName name="CAPITAL_MINIMO_BCP_2">#REF!</definedName>
    <definedName name="CAPITAL_SOCIAL_1">#REF!</definedName>
    <definedName name="CAPITAL_SOCIAL_2">#REF!</definedName>
    <definedName name="Capitali">#REF!</definedName>
    <definedName name="CARA">#REF!</definedName>
    <definedName name="CARATULA">#REF!</definedName>
    <definedName name="CARG_DIFER">#REF!</definedName>
    <definedName name="CBA">#REF!</definedName>
    <definedName name="CC" localSheetId="3">#REF!</definedName>
    <definedName name="CC">#REF!</definedName>
    <definedName name="CD">#REF!</definedName>
    <definedName name="CDG">#REF!</definedName>
    <definedName name="cdghjf">#REF!</definedName>
    <definedName name="cdgiro">#REF!</definedName>
    <definedName name="cdmzn">#REF!</definedName>
    <definedName name="CDMZO">#REF!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dsj1">#REF!</definedName>
    <definedName name="cdsj2">#REF!</definedName>
    <definedName name="cdsjo">#REF!</definedName>
    <definedName name="CDT">#REF!</definedName>
    <definedName name="cdtn">#REF!</definedName>
    <definedName name="cdto">#REF!</definedName>
    <definedName name="cdttro">#REF!</definedName>
    <definedName name="celso">#REF!</definedName>
    <definedName name="CFC">#REF!</definedName>
    <definedName name="cgp">#REF!</definedName>
    <definedName name="CH_">#REF!</definedName>
    <definedName name="chart1" localSheetId="3">#REF!</definedName>
    <definedName name="chart1">#REF!</definedName>
    <definedName name="Chave">#REF!</definedName>
    <definedName name="chcontrole">#REF!</definedName>
    <definedName name="CLIENT_NAME">#REF!</definedName>
    <definedName name="cliente" localSheetId="3">#REF!</definedName>
    <definedName name="cliente">#REF!</definedName>
    <definedName name="cliente2" localSheetId="3">#REF!</definedName>
    <definedName name="cliente2">#REF!</definedName>
    <definedName name="Clientes" localSheetId="3">#REF!</definedName>
    <definedName name="Clientes">#REF!</definedName>
    <definedName name="Clients_Population_Total" localSheetId="3">#REF!</definedName>
    <definedName name="Clients_Population_Total">#REF!</definedName>
    <definedName name="cndsuuuuuuuuuuuuuuuuuuuuuuuuuuuuuuuuuuuuuuuuuuuuuuuuuuuuu" hidden="1">#REF!</definedName>
    <definedName name="co" localSheetId="3">#REF!</definedName>
    <definedName name="co">#REF!</definedName>
    <definedName name="codigos">#REF!</definedName>
    <definedName name="COEF">#N/A</definedName>
    <definedName name="colorcode">#REF!</definedName>
    <definedName name="Combin">#REF!</definedName>
    <definedName name="Comp_FPC">#REF!,#REF!,#REF!,#REF!</definedName>
    <definedName name="Company">#REF!</definedName>
    <definedName name="COMPAÑIAS" localSheetId="3">#REF!</definedName>
    <definedName name="COMPAÑIAS">#REF!</definedName>
    <definedName name="Compilacion">#REF!</definedName>
    <definedName name="complacu" localSheetId="3">#REF!</definedName>
    <definedName name="complacu">#REF!</definedName>
    <definedName name="complemes" localSheetId="3">#REF!</definedName>
    <definedName name="complemes">#REF!</definedName>
    <definedName name="compprueb">#REF!</definedName>
    <definedName name="compras">#REF!</definedName>
    <definedName name="Computed_Sample_Population_Total" localSheetId="3">#REF!</definedName>
    <definedName name="Computed_Sample_Population_Total">#REF!</definedName>
    <definedName name="CONS">#REF!</definedName>
    <definedName name="cons_previsiones_1">#REF!</definedName>
    <definedName name="cons_previsiones_2">#REF!</definedName>
    <definedName name="CONS2">#REF!</definedName>
    <definedName name="CONSTITUCION">#REF!</definedName>
    <definedName name="Contrib_acum_proyecto">#REF!</definedName>
    <definedName name="Control">#REF!</definedName>
    <definedName name="coordenadas">#REF!</definedName>
    <definedName name="copia">#REF!</definedName>
    <definedName name="COSEG">#REF!</definedName>
    <definedName name="COSEGIR">#REF!</definedName>
    <definedName name="COSEMZ">#REF!</definedName>
    <definedName name="COSEMZ1">#REF!</definedName>
    <definedName name="COSEMZ1B">#REF!</definedName>
    <definedName name="COSEMZ2">#REF!</definedName>
    <definedName name="COSEMZ2B">#REF!</definedName>
    <definedName name="COSEMZ3">#REF!</definedName>
    <definedName name="COSEMZ3B">#REF!</definedName>
    <definedName name="COSES1">#REF!</definedName>
    <definedName name="COSES2">#REF!</definedName>
    <definedName name="COSESJ">#REF!</definedName>
    <definedName name="COSESJ1">#REF!</definedName>
    <definedName name="COSESJ2">#REF!</definedName>
    <definedName name="COSESJ3">#REF!</definedName>
    <definedName name="COSETR">#REF!</definedName>
    <definedName name="COSETR1">#REF!</definedName>
    <definedName name="COSETR2">#REF!</definedName>
    <definedName name="COSETR3">#REF!</definedName>
    <definedName name="CosMz">#REF!</definedName>
    <definedName name="COST">#REF!</definedName>
    <definedName name="COST_MP" localSheetId="3">#REF!</definedName>
    <definedName name="COST_MP">#REF!</definedName>
    <definedName name="costobc">#REF!</definedName>
    <definedName name="CPC">#REF!</definedName>
    <definedName name="CPP">#REF!</definedName>
    <definedName name="CRED_DIVERSOS">#REF!</definedName>
    <definedName name="credito">#REF!</definedName>
    <definedName name="crin0010">#REF!</definedName>
    <definedName name="_xlnm.Criteria">#REF!</definedName>
    <definedName name="Critical_Component">#REF!</definedName>
    <definedName name="Critical_ComponentA">#REF!</definedName>
    <definedName name="Critical_ComponentF">#REF!</definedName>
    <definedName name="Critical_ComponentH">#REF!</definedName>
    <definedName name="Critical_ComponentJ">#REF!</definedName>
    <definedName name="CSF_DEUD_PROD_FINAN">#REF!</definedName>
    <definedName name="CSF_OTRAS_INST_FIN">#REF!</definedName>
    <definedName name="CSNF_DEU_PROD_FIN">#REF!</definedName>
    <definedName name="CSNF_INT_REPO">#REF!</definedName>
    <definedName name="CSNF_PREST_">#REF!</definedName>
    <definedName name="CSNF_PREV">#REF!</definedName>
    <definedName name="CSNF_REPO">#REF!</definedName>
    <definedName name="ctovtanorte">#REF!</definedName>
    <definedName name="CtrlExt">#REF!</definedName>
    <definedName name="CUG_Agua">#REF!</definedName>
    <definedName name="Cuota_Fija">#REF!</definedName>
    <definedName name="Cuota_Telefono">#REF!</definedName>
    <definedName name="currency">#REF!</definedName>
    <definedName name="Customer">#REF!</definedName>
    <definedName name="customerld">#REF!</definedName>
    <definedName name="CustomerPCS">#REF!</definedName>
    <definedName name="CV_DEUD_PROD_FINAN">#REF!</definedName>
    <definedName name="CV_MOROSOS">#REF!</definedName>
    <definedName name="CV_PREST_SF">#REF!</definedName>
    <definedName name="CV_PREV">#REF!</definedName>
    <definedName name="CY_Accounts_Receivable" localSheetId="3">#REF!</definedName>
    <definedName name="CY_Accounts_Receivable">#REF!</definedName>
    <definedName name="CY_Administration" localSheetId="3">#REF!</definedName>
    <definedName name="CY_Administration">#REF!</definedName>
    <definedName name="CY_Cash" localSheetId="3">#REF!</definedName>
    <definedName name="CY_Cash">#REF!</definedName>
    <definedName name="CY_Cash_Div_Dec" localSheetId="3">#REF!</definedName>
    <definedName name="CY_Cash_Div_Dec">#REF!</definedName>
    <definedName name="CY_CASH_DIVIDENDS_DECLARED__per_common_share" localSheetId="3">#REF!</definedName>
    <definedName name="CY_CASH_DIVIDENDS_DECLARED__per_common_share">#REF!</definedName>
    <definedName name="CY_Common_Equity" localSheetId="3">#REF!</definedName>
    <definedName name="CY_Common_Equity">#REF!</definedName>
    <definedName name="CY_Cost_of_Sales" localSheetId="3">#REF!</definedName>
    <definedName name="CY_Cost_of_Sales">#REF!</definedName>
    <definedName name="CY_Current_Liabilities" localSheetId="3">#REF!</definedName>
    <definedName name="CY_Current_Liabilities">#REF!</definedName>
    <definedName name="CY_Deposits">#REF!</definedName>
    <definedName name="CY_Depreciation" localSheetId="3">#REF!</definedName>
    <definedName name="CY_Depreciation">#REF!</definedName>
    <definedName name="CY_Disc._Ops." localSheetId="3">#REF!</definedName>
    <definedName name="CY_Disc._Ops.">#REF!</definedName>
    <definedName name="CY_Disc_mnth">#REF!</definedName>
    <definedName name="CY_Disc_pd">#REF!</definedName>
    <definedName name="CY_Discounts">#REF!</definedName>
    <definedName name="CY_Earnings_per_share" localSheetId="3">#REF!</definedName>
    <definedName name="CY_Earnings_per_share">#REF!</definedName>
    <definedName name="CY_Extraord." localSheetId="3">#REF!</definedName>
    <definedName name="CY_Extraord.">#REF!</definedName>
    <definedName name="CY_Gross_Profit" localSheetId="3">#REF!</definedName>
    <definedName name="CY_Gross_Profit">#REF!</definedName>
    <definedName name="CY_INC_AFT_TAX" localSheetId="3">#REF!</definedName>
    <definedName name="CY_INC_AFT_TAX">#REF!</definedName>
    <definedName name="CY_INC_BEF_EXTRAORD" localSheetId="3">#REF!</definedName>
    <definedName name="CY_INC_BEF_EXTRAORD">#REF!</definedName>
    <definedName name="CY_Inc_Bef_Tax" localSheetId="3">#REF!</definedName>
    <definedName name="CY_Inc_Bef_Tax">#REF!</definedName>
    <definedName name="CY_Intangible_Assets" localSheetId="3">#REF!</definedName>
    <definedName name="CY_Intangible_Assets">#REF!</definedName>
    <definedName name="CY_Interest_Expense" localSheetId="3">#REF!</definedName>
    <definedName name="CY_Interest_Expense">#REF!</definedName>
    <definedName name="CY_Inventory" localSheetId="3">#REF!</definedName>
    <definedName name="CY_Inventory">#REF!</definedName>
    <definedName name="CY_LIABIL_EQUITY" localSheetId="3">#REF!</definedName>
    <definedName name="CY_LIABIL_EQUITY">#REF!</definedName>
    <definedName name="CY_Long_term_Debt__excl_Dfd_Taxes" localSheetId="3">#REF!</definedName>
    <definedName name="CY_Long_term_Debt__excl_Dfd_Taxes">#REF!</definedName>
    <definedName name="CY_LT_Debt" localSheetId="3">#REF!</definedName>
    <definedName name="CY_LT_Debt">#REF!</definedName>
    <definedName name="CY_Market_Value_of_Equity" localSheetId="3">#REF!</definedName>
    <definedName name="CY_Market_Value_of_Equity">#REF!</definedName>
    <definedName name="CY_Marketable_Sec" localSheetId="3">#REF!</definedName>
    <definedName name="CY_Marketable_Sec">#REF!</definedName>
    <definedName name="CY_NET_INCOME" localSheetId="3">#REF!</definedName>
    <definedName name="CY_NET_INCOME">#REF!</definedName>
    <definedName name="CY_NET_PROFIT">#REF!</definedName>
    <definedName name="CY_Net_Revenue" localSheetId="3">#REF!</definedName>
    <definedName name="CY_Net_Revenue">#REF!</definedName>
    <definedName name="CY_Operating_Income" localSheetId="3">#REF!</definedName>
    <definedName name="CY_Operating_Income">#REF!</definedName>
    <definedName name="CY_Other" localSheetId="3">#REF!</definedName>
    <definedName name="CY_Other">#REF!</definedName>
    <definedName name="CY_Other_Curr_Assets" localSheetId="3">#REF!</definedName>
    <definedName name="CY_Other_Curr_Assets">#REF!</definedName>
    <definedName name="CY_Other_LT_Assets" localSheetId="3">#REF!</definedName>
    <definedName name="CY_Other_LT_Assets">#REF!</definedName>
    <definedName name="CY_Other_LT_Liabilities" localSheetId="3">#REF!</definedName>
    <definedName name="CY_Other_LT_Liabilities">#REF!</definedName>
    <definedName name="CY_Preferred_Stock" localSheetId="3">#REF!</definedName>
    <definedName name="CY_Preferred_Stock">#REF!</definedName>
    <definedName name="CY_QUICK_ASSETS" localSheetId="3">#REF!</definedName>
    <definedName name="CY_QUICK_ASSETS">#REF!</definedName>
    <definedName name="CY_Ret_mnth">#REF!</definedName>
    <definedName name="CY_Ret_pd">#REF!</definedName>
    <definedName name="CY_Retained_Earnings" localSheetId="3">#REF!</definedName>
    <definedName name="CY_Retained_Earnings">#REF!</definedName>
    <definedName name="CY_Returns">#REF!</definedName>
    <definedName name="CY_Selling" localSheetId="3">#REF!</definedName>
    <definedName name="CY_Selling">#REF!</definedName>
    <definedName name="CY_Tangible_Assets" localSheetId="3">#REF!</definedName>
    <definedName name="CY_Tangible_Assets">#REF!</definedName>
    <definedName name="CY_Tangible_Net_Worth" localSheetId="3">#REF!</definedName>
    <definedName name="CY_Tangible_Net_Worth">#REF!</definedName>
    <definedName name="CY_Taxes" localSheetId="3">#REF!</definedName>
    <definedName name="CY_Taxes">#REF!</definedName>
    <definedName name="CY_TOTAL_ASSETS" localSheetId="3">#REF!</definedName>
    <definedName name="CY_TOTAL_ASSETS">#REF!</definedName>
    <definedName name="CY_TOTAL_CURR_ASSETS" localSheetId="3">#REF!</definedName>
    <definedName name="CY_TOTAL_CURR_ASSETS">#REF!</definedName>
    <definedName name="CY_TOTAL_DEBT" localSheetId="3">#REF!</definedName>
    <definedName name="CY_TOTAL_DEBT">#REF!</definedName>
    <definedName name="CY_TOTAL_EQUITY" localSheetId="3">#REF!</definedName>
    <definedName name="CY_TOTAL_EQUITY">#REF!</definedName>
    <definedName name="CY_Trade_Payables" localSheetId="3">#REF!</definedName>
    <definedName name="CY_Trade_Payables">#REF!</definedName>
    <definedName name="CY_Weighted_Average" localSheetId="3">#REF!</definedName>
    <definedName name="CY_Weighted_Average">#REF!</definedName>
    <definedName name="CY_Working_Capital" localSheetId="3">#REF!</definedName>
    <definedName name="CY_Working_Capital">#REF!</definedName>
    <definedName name="CY_Year_Income_Statement" localSheetId="3">#REF!</definedName>
    <definedName name="CY_Year_Income_Statement">#REF!</definedName>
    <definedName name="CYB">#REF!</definedName>
    <definedName name="D">#REF!</definedName>
    <definedName name="D_">#REF!</definedName>
    <definedName name="da" localSheetId="7" hidden="1">{#N/A,#N/A,FALSE,"Aging Summary";#N/A,#N/A,FALSE,"Ratio Analysis";#N/A,#N/A,FALSE,"Test 120 Day Accts";#N/A,#N/A,FALSE,"Tickmarks"}</definedName>
    <definedName name="da" localSheetId="2" hidden="1">{#N/A,#N/A,FALSE,"Aging Summary";#N/A,#N/A,FALSE,"Ratio Analysis";#N/A,#N/A,FALSE,"Test 120 Day Accts";#N/A,#N/A,FALSE,"Tickmarks"}</definedName>
    <definedName name="da" localSheetId="4"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3" hidden="1">{#N/A,#N/A,FALSE,"Aging Summary";#N/A,#N/A,FALSE,"Ratio Analysis";#N/A,#N/A,FALSE,"Test 120 Day Accts";#N/A,#N/A,FALSE,"Tickmarks"}</definedName>
    <definedName name="da" hidden="1">{#N/A,#N/A,FALSE,"Aging Summary";#N/A,#N/A,FALSE,"Ratio Analysis";#N/A,#N/A,FALSE,"Test 120 Day Accts";#N/A,#N/A,FALSE,"Tickmarks"}</definedName>
    <definedName name="DA_2449757863500001063" hidden="1">#REF!</definedName>
    <definedName name="DA_2765004812300000105" hidden="1">#REF!</definedName>
    <definedName name="DA_2765004812300000644" hidden="1">#REF!</definedName>
    <definedName name="DA_2765004812300000647" hidden="1">#REF!</definedName>
    <definedName name="DA_2777210190000000007" hidden="1">#REF!</definedName>
    <definedName name="DAFDFAD" localSheetId="7" hidden="1">{#N/A,#N/A,FALSE,"VOL"}</definedName>
    <definedName name="DAFDFAD" localSheetId="2" hidden="1">{#N/A,#N/A,FALSE,"VOL"}</definedName>
    <definedName name="DAFDFAD" localSheetId="4" hidden="1">{#N/A,#N/A,FALSE,"VOL"}</definedName>
    <definedName name="DAFDFAD" localSheetId="6" hidden="1">{#N/A,#N/A,FALSE,"VOL"}</definedName>
    <definedName name="DAFDFAD" localSheetId="5" hidden="1">{#N/A,#N/A,FALSE,"VOL"}</definedName>
    <definedName name="DAFDFAD" localSheetId="3" hidden="1">{#N/A,#N/A,FALSE,"VOL"}</definedName>
    <definedName name="DAFDFAD" hidden="1">{#N/A,#N/A,FALSE,"VOL"}</definedName>
    <definedName name="DASA" localSheetId="7">#REF!</definedName>
    <definedName name="DASA" localSheetId="3">#REF!</definedName>
    <definedName name="DASA">#REF!</definedName>
    <definedName name="data" localSheetId="3">#REF!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definedName>
    <definedName name="DATE99">#REF!</definedName>
    <definedName name="datos" localSheetId="3">#REF!</definedName>
    <definedName name="datos">#REF!</definedName>
    <definedName name="dd">#REF!</definedName>
    <definedName name="DD_Curr">#REF!</definedName>
    <definedName name="DDD">#REF!</definedName>
    <definedName name="dddd">#REF!</definedName>
    <definedName name="DDDDD">#REF!</definedName>
    <definedName name="debito">#REF!</definedName>
    <definedName name="DEBITOFISCAL">#REF!</definedName>
    <definedName name="Dec_93">#REF!</definedName>
    <definedName name="dedwedwd">#REF!</definedName>
    <definedName name="Definición">#REF!</definedName>
    <definedName name="defwergtqergt">#REF!</definedName>
    <definedName name="DEPOSITOS_SF_1">#REF!</definedName>
    <definedName name="DEPOSITOS_SF_2">#REF!</definedName>
    <definedName name="DEPOSITOS_SNF_1">#REF!</definedName>
    <definedName name="DEPOSITOS_SNF_2">#REF!</definedName>
    <definedName name="Depósitso">#REF!</definedName>
    <definedName name="depreciaciones">#REF!</definedName>
    <definedName name="desc" localSheetId="3">#REF!</definedName>
    <definedName name="desc">#REF!</definedName>
    <definedName name="detaacu" localSheetId="3">#REF!</definedName>
    <definedName name="detaacu">#REF!</definedName>
    <definedName name="detail">#REF!</definedName>
    <definedName name="detail2">#REF!</definedName>
    <definedName name="Detalle_de_Bienes_de_Uso_">#REF!</definedName>
    <definedName name="detames" localSheetId="3">#REF!</definedName>
    <definedName name="detames">#REF!</definedName>
    <definedName name="DEUD_PROD_FIN">#REF!</definedName>
    <definedName name="deuxfp">#REF!</definedName>
    <definedName name="devengado">#REF!</definedName>
    <definedName name="dgh">#REF!</definedName>
    <definedName name="Diferencias_de_redondeo">#REF!</definedName>
    <definedName name="Difference">#REF!</definedName>
    <definedName name="digitalchannels">#REF!</definedName>
    <definedName name="Disagg_AR_Balance">#REF!</definedName>
    <definedName name="Disaggregations">#REF!</definedName>
    <definedName name="Disaggregations_SRD">#REF!</definedName>
    <definedName name="Disc_Allowance">#REF!</definedName>
    <definedName name="DISP_DEUD_PROD_FIN">#REF!</definedName>
    <definedName name="DISPONIBLE_1">#REF!</definedName>
    <definedName name="DISPONIBLE_2">#REF!</definedName>
    <definedName name="Dist" localSheetId="3">#REF!</definedName>
    <definedName name="Dist">#REF!</definedName>
    <definedName name="Dist_Cons">#REF!</definedName>
    <definedName name="Dist_Finc">#REF!</definedName>
    <definedName name="distribuidores" localSheetId="3">#REF!</definedName>
    <definedName name="distribuidores">#REF!</definedName>
    <definedName name="dlleu">#REF!</definedName>
    <definedName name="DLLEUR">#REF!</definedName>
    <definedName name="DOC">#REF!</definedName>
    <definedName name="Dollar_Threshold" localSheetId="3">#REF!</definedName>
    <definedName name="Dollar_Threshold">#REF!</definedName>
    <definedName name="Dollars_Threshold">#REF!</definedName>
    <definedName name="dtt" hidden="1">#REF!</definedName>
    <definedName name="DUPONT_1">#REF!</definedName>
    <definedName name="E_">#REF!</definedName>
    <definedName name="E3_">#REF!</definedName>
    <definedName name="Edesa" localSheetId="3">#REF!</definedName>
    <definedName name="Edesa">#REF!</definedName>
    <definedName name="efecto_neto_prev_1">#REF!</definedName>
    <definedName name="efecto_neto_prev_2">#REF!</definedName>
    <definedName name="effective_date">#REF!</definedName>
    <definedName name="Effective_Tax_Rate">#REF!</definedName>
    <definedName name="elasmjsdlkfjsdf">#REF!</definedName>
    <definedName name="eliminaciones">#REF!</definedName>
    <definedName name="Enero2011">#REF!</definedName>
    <definedName name="Enriputo" localSheetId="3">#REF!</definedName>
    <definedName name="Enriputo">#REF!</definedName>
    <definedName name="EOAF">#REF!</definedName>
    <definedName name="eoafh">#REF!</definedName>
    <definedName name="eoafn">#REF!</definedName>
    <definedName name="eoafs">#REF!</definedName>
    <definedName name="EPN">#REF!</definedName>
    <definedName name="EquityTable">#REF!</definedName>
    <definedName name="ERO">#REF!</definedName>
    <definedName name="Err_Box_AddSamp">#REF!</definedName>
    <definedName name="Err_Box_Rej">#REF!</definedName>
    <definedName name="Err_CellComments">#REF!</definedName>
    <definedName name="Err_SampErr">#REF!</definedName>
    <definedName name="erro">#REF!</definedName>
    <definedName name="ESP">#REF!</definedName>
    <definedName name="est" localSheetId="3">#REF!</definedName>
    <definedName name="est">#REF!</definedName>
    <definedName name="EST00">#REF!</definedName>
    <definedName name="ESTBF" localSheetId="3">#REF!</definedName>
    <definedName name="ESTBF">#REF!</definedName>
    <definedName name="ESTIMADO" localSheetId="3">#REF!</definedName>
    <definedName name="ESTIMADO">#REF!</definedName>
    <definedName name="ESTIMADOSCONTI">#REF!</definedName>
    <definedName name="EUR">#REF!</definedName>
    <definedName name="EV__LASTREFTIME__" hidden="1">38972.3597337963</definedName>
    <definedName name="Eval_btn_Ans">#REF!</definedName>
    <definedName name="Eval_MR">#REF!</definedName>
    <definedName name="EX" localSheetId="7">#REF!</definedName>
    <definedName name="EX" localSheetId="3">#REF!</definedName>
    <definedName name="EX">#REF!</definedName>
    <definedName name="Excel_BuiltIn__FilterDatabase_1_1" localSheetId="7">#REF!</definedName>
    <definedName name="Excel_BuiltIn__FilterDatabase_1_1">#REF!</definedName>
    <definedName name="Excel_BuiltIn_Print_Area_1_1">#REF!</definedName>
    <definedName name="Excel_BuiltIn_Print_Area_1_1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1_1_1_1">#REF!</definedName>
    <definedName name="Excel_BuiltIn_Print_Area_2_1_1_1_1_1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4">#REF!</definedName>
    <definedName name="Excel_BuiltIn_Print_Area_6_1_1_1">"$'OMNI 2007'.$#REF!$#REF!:$#REF!$#REF!"</definedName>
    <definedName name="Excel_BuiltIn_Print_Titles_2_1">#REF!</definedName>
    <definedName name="Expected_balance">#REF!</definedName>
    <definedName name="Expected_Error_Rate">#REF!</definedName>
    <definedName name="F_">#REF!</definedName>
    <definedName name="Factor">#REF!</definedName>
    <definedName name="FactorA">#REF!</definedName>
    <definedName name="FactorF">#REF!</definedName>
    <definedName name="FactorH">#REF!</definedName>
    <definedName name="FactorJ">#REF!</definedName>
    <definedName name="fdg" localSheetId="7">#REF!</definedName>
    <definedName name="fdg">#REF!</definedName>
    <definedName name="fds" localSheetId="7">#REF!</definedName>
    <definedName name="fds">#REF!</definedName>
    <definedName name="fecha_actual">#REF!</definedName>
    <definedName name="FechaAnualCom">#REF!</definedName>
    <definedName name="FechaBalance">#REF!</definedName>
    <definedName name="FechaComparativo">#REF!</definedName>
    <definedName name="FechaLitComp">#REF!</definedName>
    <definedName name="FechaLiteral">#REF!</definedName>
    <definedName name="FERMZN">#REF!</definedName>
    <definedName name="fermzo">#REF!</definedName>
    <definedName name="fertsj1">#REF!</definedName>
    <definedName name="fertsj2">#REF!</definedName>
    <definedName name="FERTTRN">#REF!</definedName>
    <definedName name="ff">#REF!</definedName>
    <definedName name="ffffff" hidden="1">"AS2DocumentBrowse"</definedName>
    <definedName name="fgg">#REF!</definedName>
    <definedName name="fnjrjkkkkkkkkkkkkkkkk" localSheetId="7" hidden="1">#REF!</definedName>
    <definedName name="fnjrjkkkkkkkkkkkkkkkk" hidden="1">#REF!</definedName>
    <definedName name="Form_TratAgua">#REF!</definedName>
    <definedName name="G" localSheetId="7" hidden="1">{#N/A,#N/A,FALSE,"Aging Summary";#N/A,#N/A,FALSE,"Ratio Analysis";#N/A,#N/A,FALSE,"Test 120 Day Accts";#N/A,#N/A,FALSE,"Tickmarks"}</definedName>
    <definedName name="G" hidden="1">{#N/A,#N/A,FALSE,"Aging Summary";#N/A,#N/A,FALSE,"Ratio Analysis";#N/A,#N/A,FALSE,"Test 120 Day Accts";#N/A,#N/A,FALSE,"Tickmarks"}</definedName>
    <definedName name="G_">#REF!</definedName>
    <definedName name="G566.">#REF!</definedName>
    <definedName name="GA" localSheetId="7">#REF!</definedName>
    <definedName name="GA">#REF!</definedName>
    <definedName name="gald" localSheetId="7">#REF!</definedName>
    <definedName name="gald">#REF!</definedName>
    <definedName name="GAPCS" localSheetId="7">#REF!</definedName>
    <definedName name="GAPCS">#REF!</definedName>
    <definedName name="GASTOS" localSheetId="3">#REF!</definedName>
    <definedName name="GASTOS">#REF!</definedName>
    <definedName name="GBP">#REF!</definedName>
    <definedName name="GC">#REF!</definedName>
    <definedName name="GCA">#REF!</definedName>
    <definedName name="GCC">#REF!</definedName>
    <definedName name="GCG">#REF!</definedName>
    <definedName name="GCGIR">#REF!</definedName>
    <definedName name="gcgiro">#REF!</definedName>
    <definedName name="gcgiroa">#REF!</definedName>
    <definedName name="gcgiroc">#REF!</definedName>
    <definedName name="GCMO">#REF!</definedName>
    <definedName name="GCMOA">#REF!</definedName>
    <definedName name="GCMOc">#REF!</definedName>
    <definedName name="GCMZN">#REF!</definedName>
    <definedName name="gcmzna">#REF!</definedName>
    <definedName name="gcmznb">#REF!</definedName>
    <definedName name="GCMZO">#REF!</definedName>
    <definedName name="GCS1A">#REF!</definedName>
    <definedName name="GCS1C">#REF!</definedName>
    <definedName name="GCS2A">#REF!</definedName>
    <definedName name="GCS2C">#REF!</definedName>
    <definedName name="GCSJ">#REF!</definedName>
    <definedName name="gcsja">#REF!</definedName>
    <definedName name="gcsjb">#REF!</definedName>
    <definedName name="gcsjo">#REF!</definedName>
    <definedName name="gcsjoa">#REF!</definedName>
    <definedName name="gcsjoc">#REF!</definedName>
    <definedName name="GCT">#REF!</definedName>
    <definedName name="GCTA">#REF!</definedName>
    <definedName name="GCTC">#REF!</definedName>
    <definedName name="GCTO">#REF!</definedName>
    <definedName name="GCTOa">#REF!</definedName>
    <definedName name="GCTOc">#REF!</definedName>
    <definedName name="GCTR">#REF!</definedName>
    <definedName name="gctra">#REF!</definedName>
    <definedName name="gctrb">#REF!</definedName>
    <definedName name="GCTRO">#REF!</definedName>
    <definedName name="GDG">#REF!</definedName>
    <definedName name="GF_CRED_VEN">#REF!</definedName>
    <definedName name="GF_CRED_VIG_SF">#REF!</definedName>
    <definedName name="GF_CRED_VIG_SNF">#REF!</definedName>
    <definedName name="GF_RENT_VAL_PUB">#REF!</definedName>
    <definedName name="GF_VAL_ACT_PAS">#REF!</definedName>
    <definedName name="gg">#REF!</definedName>
    <definedName name="GIRASOL">#REF!</definedName>
    <definedName name="GM">#REF!</definedName>
    <definedName name="_xlnm.Recorder">#REF!</definedName>
    <definedName name="grandes3">#REF!</definedName>
    <definedName name="GUARDIAN">#REF!</definedName>
    <definedName name="h">#REF!</definedName>
    <definedName name="H_">#REF!</definedName>
    <definedName name="Hea">#REF!</definedName>
    <definedName name="hh">#REF!</definedName>
    <definedName name="hhhh">#REF!</definedName>
    <definedName name="hi">#REF!</definedName>
    <definedName name="histor" localSheetId="3">#REF!</definedName>
    <definedName name="histor">#REF!</definedName>
    <definedName name="historicosstradcodigo">#REF!</definedName>
    <definedName name="historicostrad">#REF!</definedName>
    <definedName name="hjkhjficjnkdhfoikds" hidden="1">#REF!</definedName>
    <definedName name="HojaMacro2">#REF!</definedName>
    <definedName name="HojaMacro3">#REF!</definedName>
    <definedName name="HojaMacro4">#REF!</definedName>
    <definedName name="hojamacro5">#REF!</definedName>
    <definedName name="hojamacro5ing">#REF!</definedName>
    <definedName name="Hola">#REF!</definedName>
    <definedName name="I">#REF!</definedName>
    <definedName name="I_">#REF!</definedName>
    <definedName name="IBSA_AC">#REF!</definedName>
    <definedName name="IBSA_MES">#REF!</definedName>
    <definedName name="IC">#REF!</definedName>
    <definedName name="Imp_a_la_Renta_1208">#REF!</definedName>
    <definedName name="imp_PyL">#REF!</definedName>
    <definedName name="IMP_RENTA">#REF!</definedName>
    <definedName name="Impresión_Anexo_A">#REF!</definedName>
    <definedName name="Impresión_Anexo_E">#REF!</definedName>
    <definedName name="Impresión_Anexo_H">#REF!</definedName>
    <definedName name="Impresión_de_EEPN">#REF!</definedName>
    <definedName name="Impto_a_la_renta">#REF!</definedName>
    <definedName name="Impto_a_la_renta_06_07">#REF!</definedName>
    <definedName name="Impto_a_la_renta_08">#REF!</definedName>
    <definedName name="in" hidden="1">#REF!</definedName>
    <definedName name="INC">#REF!</definedName>
    <definedName name="INDEXAC_CAPITAL">#REF!</definedName>
    <definedName name="Ing_Neto">#REF!</definedName>
    <definedName name="ingl">#REF!</definedName>
    <definedName name="INGMZN1">#REF!</definedName>
    <definedName name="INGMZN1B">#REF!</definedName>
    <definedName name="INGMZN2">#REF!</definedName>
    <definedName name="INGMZN2B">#REF!</definedName>
    <definedName name="INGMZN3">#REF!</definedName>
    <definedName name="INGMZN3B">#REF!</definedName>
    <definedName name="Ingreso_Neto">#REF!</definedName>
    <definedName name="INGRESOS_FINANCIEROS_NETOS_1">#REF!</definedName>
    <definedName name="INGRESOS_FINANCIEROS_NETOS_2">#REF!</definedName>
    <definedName name="INGSJ1">#REF!</definedName>
    <definedName name="INGSJ2">#REF!</definedName>
    <definedName name="INGSJ3">#REF!</definedName>
    <definedName name="INGTR1">#REF!</definedName>
    <definedName name="INGTR2">#REF!</definedName>
    <definedName name="INGTR3">#REF!</definedName>
    <definedName name="ins">#REF!</definedName>
    <definedName name="INT">#REF!</definedName>
    <definedName name="intangcomb">#REF!</definedName>
    <definedName name="intanghold">#REF!</definedName>
    <definedName name="intangnorte">#REF!</definedName>
    <definedName name="intangsur">#REF!</definedName>
    <definedName name="INTER">#REF!</definedName>
    <definedName name="Interval" localSheetId="3">#REF!</definedName>
    <definedName name="Interval">#REF!</definedName>
    <definedName name="INV_BIEN_ADJUD">#REF!</definedName>
    <definedName name="INV_OTRAS_INV">#REF!</definedName>
    <definedName name="INV_PREV">#REF!</definedName>
    <definedName name="invnorte">#REF!</definedName>
    <definedName name="invsur">#REF!</definedName>
    <definedName name="IR_detalle_ac">#REF!</definedName>
    <definedName name="IR_Resumen_ac">#REF!</definedName>
    <definedName name="IR_Resumen_mes">#REF!</definedName>
    <definedName name="IRSA_AC">#REF!</definedName>
    <definedName name="IRSA_MES">#REF!</definedName>
    <definedName name="ITEM_ID">#REF!</definedName>
    <definedName name="J_">#REF!</definedName>
    <definedName name="jfafdhf">#REF!</definedName>
    <definedName name="jhhj" hidden="1">#REF!</definedName>
    <definedName name="jj">#REF!</definedName>
    <definedName name="jjee">#REF!</definedName>
    <definedName name="jkkj" hidden="1">#REF!</definedName>
    <definedName name="jo" hidden="1">{#N/A,#N/A,FALSE,"Aging Summary";#N/A,#N/A,FALSE,"Ratio Analysis";#N/A,#N/A,FALSE,"Test 120 Day Accts";#N/A,#N/A,FALSE,"Tickmarks"}</definedName>
    <definedName name="junio" localSheetId="7">#REF!</definedName>
    <definedName name="junio">#REF!</definedName>
    <definedName name="Junio22" localSheetId="7" hidden="1">{#N/A,#N/A,FALSE,"Aging Summary";#N/A,#N/A,FALSE,"Ratio Analysis";#N/A,#N/A,FALSE,"Test 120 Day Accts";#N/A,#N/A,FALSE,"Tickmarks"}</definedName>
    <definedName name="Junio22" hidden="1">{#N/A,#N/A,FALSE,"Aging Summary";#N/A,#N/A,FALSE,"Ratio Analysis";#N/A,#N/A,FALSE,"Test 120 Day Accts";#N/A,#N/A,FALSE,"Tickmarks"}</definedName>
    <definedName name="JYGJHSDSJDFD" localSheetId="7" hidden="1">#REF!</definedName>
    <definedName name="JYGJHSDSJDFD" hidden="1">#REF!</definedName>
    <definedName name="K_">#REF!</definedName>
    <definedName name="K2_WBEVMODE" hidden="1">-1</definedName>
    <definedName name="kdkdk">#REF!</definedName>
    <definedName name="kfdg">#REF!</definedName>
    <definedName name="kfg">#REF!</definedName>
    <definedName name="Kilogramos">#REF!</definedName>
    <definedName name="kjfjkdf">#REF!</definedName>
    <definedName name="L">#REF!</definedName>
    <definedName name="L_">#REF!</definedName>
    <definedName name="L_11">#REF!</definedName>
    <definedName name="L_12">#REF!</definedName>
    <definedName name="L_13">#REF!</definedName>
    <definedName name="L_14">#REF!</definedName>
    <definedName name="L_21">#REF!</definedName>
    <definedName name="L_22">#REF!</definedName>
    <definedName name="L_23">#REF!</definedName>
    <definedName name="L_24">#REF!</definedName>
    <definedName name="L_Adjust">#REF!</definedName>
    <definedName name="L_AJE_Tot">#REF!</definedName>
    <definedName name="L_CY_Beg">#REF!</definedName>
    <definedName name="L_CY_End">#REF!</definedName>
    <definedName name="L_PY_End">#REF!</definedName>
    <definedName name="L_RJE_Tot">#REF!</definedName>
    <definedName name="labgir">#REF!</definedName>
    <definedName name="LABMZN">#REF!</definedName>
    <definedName name="labmzo">#REF!</definedName>
    <definedName name="LABSJ">#REF!</definedName>
    <definedName name="labsj1">#REF!</definedName>
    <definedName name="labsj2">#REF!</definedName>
    <definedName name="LABTRN">#REF!</definedName>
    <definedName name="Leadsheet">#REF!</definedName>
    <definedName name="lim">#REF!</definedName>
    <definedName name="liq" localSheetId="7" hidden="1">{#N/A,#N/A,FALSE,"VOL"}</definedName>
    <definedName name="liq" localSheetId="2" hidden="1">{#N/A,#N/A,FALSE,"VOL"}</definedName>
    <definedName name="liq" localSheetId="4" hidden="1">{#N/A,#N/A,FALSE,"VOL"}</definedName>
    <definedName name="liq" localSheetId="6" hidden="1">{#N/A,#N/A,FALSE,"VOL"}</definedName>
    <definedName name="liq" localSheetId="5" hidden="1">{#N/A,#N/A,FALSE,"VOL"}</definedName>
    <definedName name="liq" localSheetId="3" hidden="1">{#N/A,#N/A,FALSE,"VOL"}</definedName>
    <definedName name="liq" hidden="1">{#N/A,#N/A,FALSE,"VOL"}</definedName>
    <definedName name="Liq_FPC">#REF!,#REF!,#REF!,#REF!</definedName>
    <definedName name="List_ARPopulation">#REF!</definedName>
    <definedName name="List_Curr">#REF!</definedName>
    <definedName name="List_ExpandedTesting">#REF!</definedName>
    <definedName name="List_Level_Assr">#REF!</definedName>
    <definedName name="List_LevelAssurance">#REF!</definedName>
    <definedName name="List_Number_of_Exceptions_Identified">#REF!</definedName>
    <definedName name="List_NumberTolerableExceptions">#REF!</definedName>
    <definedName name="List_Proj_Meth">#REF!</definedName>
    <definedName name="List_Samp_Sel">#REF!</definedName>
    <definedName name="List_SampleSelectionMethod">#REF!</definedName>
    <definedName name="ListaCR">#REF!</definedName>
    <definedName name="ListaMes">#REF!</definedName>
    <definedName name="listasuper" localSheetId="7">#REF!</definedName>
    <definedName name="listasuper" localSheetId="3">#REF!</definedName>
    <definedName name="listasuper">#REF!</definedName>
    <definedName name="lllll">#REF!</definedName>
    <definedName name="m" localSheetId="7" hidden="1">{#N/A,#N/A,FALSE,"Aging Summary";#N/A,#N/A,FALSE,"Ratio Analysis";#N/A,#N/A,FALSE,"Test 120 Day Accts";#N/A,#N/A,FALSE,"Tickmarks"}</definedName>
    <definedName name="m" hidden="1">{#N/A,#N/A,FALSE,"Aging Summary";#N/A,#N/A,FALSE,"Ratio Analysis";#N/A,#N/A,FALSE,"Test 120 Day Accts";#N/A,#N/A,FALSE,"Tickmarks"}</definedName>
    <definedName name="M_">#REF!</definedName>
    <definedName name="MAD">#REF!</definedName>
    <definedName name="Maintenance" localSheetId="7">#REF!</definedName>
    <definedName name="Maintenance">#REF!</definedName>
    <definedName name="maintenanceld">#REF!</definedName>
    <definedName name="MaintenancePCS">#REF!</definedName>
    <definedName name="marca" localSheetId="3">#REF!</definedName>
    <definedName name="marca">#REF!</definedName>
    <definedName name="Marcas" localSheetId="3">#REF!</definedName>
    <definedName name="Marcas">#REF!</definedName>
    <definedName name="mayo">#REF!</definedName>
    <definedName name="menorte">#REF!</definedName>
    <definedName name="Mes">#REF!</definedName>
    <definedName name="MESFCSER">#REF!</definedName>
    <definedName name="mesvtaBC">#REF!</definedName>
    <definedName name="MESVTABCPRE">#REF!</definedName>
    <definedName name="MIL">#REF!</definedName>
    <definedName name="Minimis">#REF!</definedName>
    <definedName name="MKT">#REF!</definedName>
    <definedName name="mktld">#REF!</definedName>
    <definedName name="MKTPCS">#REF!</definedName>
    <definedName name="mmmm">#REF!</definedName>
    <definedName name="Modificar_celdas_Anexo_A">#REF!</definedName>
    <definedName name="Monetary_precision">#REF!</definedName>
    <definedName name="Monetary_precisionA">#REF!</definedName>
    <definedName name="Monetary_precisionF">#REF!</definedName>
    <definedName name="Monetary_precisionH">#REF!</definedName>
    <definedName name="Monetary_precisionJ">#REF!</definedName>
    <definedName name="MostRecentPeriod">#REF!</definedName>
    <definedName name="movimientos">#REF!</definedName>
    <definedName name="MP" localSheetId="3">#REF!</definedName>
    <definedName name="MP">#REF!</definedName>
    <definedName name="MP_AR_Balance">#REF!</definedName>
    <definedName name="MP_SRD">#REF!</definedName>
    <definedName name="mue">#REF!</definedName>
    <definedName name="Muestrini" hidden="1">3</definedName>
    <definedName name="MXP">#REF!</definedName>
    <definedName name="N_">#REF!</definedName>
    <definedName name="nada">#REF!</definedName>
    <definedName name="NAVB">#REF!</definedName>
    <definedName name="ncjdbjfkw" localSheetId="7" hidden="1">#REF!</definedName>
    <definedName name="ncjdbjfkw" hidden="1">#REF!</definedName>
    <definedName name="NDJFDOVFD" localSheetId="7" hidden="1">#REF!</definedName>
    <definedName name="NDJFDOVFD" hidden="1">#REF!</definedName>
    <definedName name="NETO_DIST">#REF!</definedName>
    <definedName name="Networ" localSheetId="7">#REF!</definedName>
    <definedName name="Networ">#REF!</definedName>
    <definedName name="Network">#REF!</definedName>
    <definedName name="networkld">#REF!</definedName>
    <definedName name="NetworkPCS">#REF!</definedName>
    <definedName name="new" localSheetId="7" hidden="1">{#N/A,#N/A,FALSE,"Aging Summary";#N/A,#N/A,FALSE,"Ratio Analysis";#N/A,#N/A,FALSE,"Test 120 Day Accts";#N/A,#N/A,FALSE,"Tickmarks"}</definedName>
    <definedName name="new" localSheetId="4"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5" hidden="1">{#N/A,#N/A,FALSE,"Aging Summary";#N/A,#N/A,FALSE,"Ratio Analysis";#N/A,#N/A,FALSE,"Test 120 Day Accts";#N/A,#N/A,FALSE,"Tickmarks"}</definedName>
    <definedName name="new" localSheetId="3" hidden="1">{#N/A,#N/A,FALSE,"Aging Summary";#N/A,#N/A,FALSE,"Ratio Analysis";#N/A,#N/A,FALSE,"Test 120 Day Accts";#N/A,#N/A,FALSE,"Tickmarks"}</definedName>
    <definedName name="new" hidden="1">{#N/A,#N/A,FALSE,"Aging Summary";#N/A,#N/A,FALSE,"Ratio Analysis";#N/A,#N/A,FALSE,"Test 120 Day Accts";#N/A,#N/A,FALSE,"Tickmarks"}</definedName>
    <definedName name="newname">#REF!</definedName>
    <definedName name="ngughuiyhuhhhhhhhhhhhhhhhhhh" localSheetId="7" hidden="1">#REF!</definedName>
    <definedName name="ngughuiyhuhhhhhhhhhhhhhhhhhh" localSheetId="6" hidden="1">#REF!</definedName>
    <definedName name="ngughuiyhuhhhhhhhhhhhhhhhhhh" localSheetId="5" hidden="1">#REF!</definedName>
    <definedName name="ngughuiyhuhhhhhhhhhhhhhhhhhh" hidden="1">#REF!</definedName>
    <definedName name="njkhoikh" localSheetId="6" hidden="1">#REF!</definedName>
    <definedName name="njkhoikh" localSheetId="5" hidden="1">#REF!</definedName>
    <definedName name="njkhoikh" hidden="1">#REF!</definedName>
    <definedName name="nmm" localSheetId="7" hidden="1">{#N/A,#N/A,FALSE,"VOL"}</definedName>
    <definedName name="nmm" localSheetId="2" hidden="1">{#N/A,#N/A,FALSE,"VOL"}</definedName>
    <definedName name="nmm" localSheetId="4" hidden="1">{#N/A,#N/A,FALSE,"VOL"}</definedName>
    <definedName name="nmm" localSheetId="6" hidden="1">{#N/A,#N/A,FALSE,"VOL"}</definedName>
    <definedName name="nmm" localSheetId="5" hidden="1">{#N/A,#N/A,FALSE,"VOL"}</definedName>
    <definedName name="nmm" localSheetId="3" hidden="1">{#N/A,#N/A,FALSE,"VOL"}</definedName>
    <definedName name="nmm" hidden="1">{#N/A,#N/A,FALSE,"VOL"}</definedName>
    <definedName name="NO" localSheetId="7" hidden="1">{#N/A,#N/A,FALSE,"VOL"}</definedName>
    <definedName name="NO" localSheetId="2" hidden="1">{#N/A,#N/A,FALSE,"VOL"}</definedName>
    <definedName name="NO" localSheetId="4" hidden="1">{#N/A,#N/A,FALSE,"VOL"}</definedName>
    <definedName name="NO" localSheetId="6" hidden="1">{#N/A,#N/A,FALSE,"VOL"}</definedName>
    <definedName name="NO" localSheetId="5" hidden="1">{#N/A,#N/A,FALSE,"VOL"}</definedName>
    <definedName name="NO" localSheetId="3" hidden="1">{#N/A,#N/A,FALSE,"VOL"}</definedName>
    <definedName name="NO" hidden="1">{#N/A,#N/A,FALSE,"VOL"}</definedName>
    <definedName name="Nomb" localSheetId="7" hidden="1">{#N/A,#N/A,FALSE,"Aging Summary";#N/A,#N/A,FALSE,"Ratio Analysis";#N/A,#N/A,FALSE,"Test 120 Day Accts";#N/A,#N/A,FALSE,"Tickmarks"}</definedName>
    <definedName name="Nomb" hidden="1">{#N/A,#N/A,FALSE,"Aging Summary";#N/A,#N/A,FALSE,"Ratio Analysis";#N/A,#N/A,FALSE,"Test 120 Day Accts";#N/A,#N/A,FALSE,"Tickmarks"}</definedName>
    <definedName name="NonTop_Stratum_Value" localSheetId="7">#REF!</definedName>
    <definedName name="NonTop_Stratum_Value" localSheetId="3">#REF!</definedName>
    <definedName name="NonTop_Stratum_Value">#REF!</definedName>
    <definedName name="Nota_10">#REF!</definedName>
    <definedName name="Nota_11">#REF!</definedName>
    <definedName name="Nota_8">#REF!</definedName>
    <definedName name="Nota_9">#REF!</definedName>
    <definedName name="Nota1">#REF!</definedName>
    <definedName name="Nota10">#REF!</definedName>
    <definedName name="nota108">#REF!</definedName>
    <definedName name="Nota12">#REF!</definedName>
    <definedName name="Nota13">#REF!</definedName>
    <definedName name="Nota14">#REF!</definedName>
    <definedName name="Nota15">#REF!</definedName>
    <definedName name="Nota16">#REF!</definedName>
    <definedName name="Nota17">#REF!</definedName>
    <definedName name="Nota2">#REF!</definedName>
    <definedName name="Nota3">#REF!</definedName>
    <definedName name="Nota4">#REF!</definedName>
    <definedName name="Nota5">#REF!</definedName>
    <definedName name="Nota6">#REF!</definedName>
    <definedName name="Nota7">#REF!</definedName>
    <definedName name="Nota8">#REF!</definedName>
    <definedName name="Nota9">#REF!</definedName>
    <definedName name="Number_of_Selections" localSheetId="7">#REF!</definedName>
    <definedName name="Number_of_Selections">#REF!</definedName>
    <definedName name="Numof_Selections2">#REF!</definedName>
    <definedName name="NZD">#REF!</definedName>
    <definedName name="Ñ_">#REF!</definedName>
    <definedName name="ñfdsl" localSheetId="6">#REF!</definedName>
    <definedName name="ñfdsl" localSheetId="5">#REF!</definedName>
    <definedName name="ñfdsl">#REF!</definedName>
    <definedName name="ññ" localSheetId="6">#REF!</definedName>
    <definedName name="ññ" localSheetId="5">#REF!</definedName>
    <definedName name="ññ">#REF!</definedName>
    <definedName name="O_">#REF!</definedName>
    <definedName name="OBLIG_DIV_ACREED_SOC">#REF!</definedName>
    <definedName name="OBLIG_DIV_OTRAS">#REF!</definedName>
    <definedName name="OBLIG_DIVER">#REF!</definedName>
    <definedName name="OBS">#REF!</definedName>
    <definedName name="OCC">#REF!</definedName>
    <definedName name="OCNC">#REF!</definedName>
    <definedName name="Octuber">#REF!</definedName>
    <definedName name="OD_ACREED_FISC">#REF!</definedName>
    <definedName name="OGO_GAN_CRED_DIV">#REF!</definedName>
    <definedName name="OGO_REN_BIENES">#REF!</definedName>
    <definedName name="OGO_RES_OP_CAMB">#REF!</definedName>
    <definedName name="OL">#REF!</definedName>
    <definedName name="OLE_LINK1" localSheetId="6">'Nota 3.6 a Nota 8'!#REF!</definedName>
    <definedName name="oo">#REF!</definedName>
    <definedName name="OPC">#REF!</definedName>
    <definedName name="OPO_AMORT_CARG_DIF">#REF!</definedName>
    <definedName name="OPO_DEPREC">#REF!</definedName>
    <definedName name="OPO_GTOS_GEN">#REF!</definedName>
    <definedName name="OPO_OTRAS">#REF!</definedName>
    <definedName name="OPO_RET_PERS_CARG_SOC">#REF!</definedName>
    <definedName name="OPO_VAL_OTROS_ACT_PAS">#REF!</definedName>
    <definedName name="OPPROD" localSheetId="6">#REF!</definedName>
    <definedName name="OPPROD" localSheetId="5">#REF!</definedName>
    <definedName name="OPPROD" localSheetId="3">#REF!</definedName>
    <definedName name="OPPROD">#REF!</definedName>
    <definedName name="opt" localSheetId="6">#REF!</definedName>
    <definedName name="opt" localSheetId="5">#REF!</definedName>
    <definedName name="opt">#REF!</definedName>
    <definedName name="optr">#REF!</definedName>
    <definedName name="OSF_ACREED_CARG_FIN">#REF!</definedName>
    <definedName name="OSF_CRED_DOC_DIF">#REF!</definedName>
    <definedName name="OSF_OTRAS_INST_FINAN">#REF!</definedName>
    <definedName name="OSF_PREST_ENT_FINAN">#REF!</definedName>
    <definedName name="OSNF_ACREED_CARG_FINAN">#REF!</definedName>
    <definedName name="OSNF_DEP_SEC_PRIV">#REF!</definedName>
    <definedName name="OSNF_DEP_SEC_PUB">#REF!</definedName>
    <definedName name="OSNF_REPO">#REF!</definedName>
    <definedName name="Others">#REF!</definedName>
    <definedName name="othersld">#REF!</definedName>
    <definedName name="OthersPCS">#REF!</definedName>
    <definedName name="OTRAS_INST_FINAN">#REF!</definedName>
    <definedName name="P_">#REF!</definedName>
    <definedName name="PANEL">#REF!</definedName>
    <definedName name="PARAGUAY" localSheetId="3">#REF!</definedName>
    <definedName name="PARAGUAY">#REF!</definedName>
    <definedName name="PARCIALES">#REF!</definedName>
    <definedName name="participa" localSheetId="3">#REF!</definedName>
    <definedName name="participa">#REF!</definedName>
    <definedName name="Partidas_seleccionadas_test_de_">#REF!</definedName>
    <definedName name="Partidas_Selecionadas">#REF!</definedName>
    <definedName name="PAS_CORR_07">#REF!</definedName>
    <definedName name="pasivo">#REF!</definedName>
    <definedName name="pasivo_dic_07">#REF!</definedName>
    <definedName name="pasivo_y_pat_neto">#REF!</definedName>
    <definedName name="patrimonial">#REF!</definedName>
    <definedName name="Patrimonio_Neto">#REF!</definedName>
    <definedName name="PATRIMONIO_NETO_1">#REF!</definedName>
    <definedName name="PATRIMONIO_NETO_2">#REF!</definedName>
    <definedName name="PBG">#REF!</definedName>
    <definedName name="pbgir">#REF!</definedName>
    <definedName name="PBGIRA">#REF!</definedName>
    <definedName name="PBGIRC">#REF!</definedName>
    <definedName name="PBMZ">#REF!</definedName>
    <definedName name="PBMZA">#REF!</definedName>
    <definedName name="PBMZC">#REF!</definedName>
    <definedName name="PBS">#REF!</definedName>
    <definedName name="PBS2A">#REF!</definedName>
    <definedName name="PBS2C">#REF!</definedName>
    <definedName name="PBSA">#REF!</definedName>
    <definedName name="PBSC">#REF!</definedName>
    <definedName name="PBSJ">#REF!</definedName>
    <definedName name="PBT">#REF!</definedName>
    <definedName name="PBTA">#REF!</definedName>
    <definedName name="PBTC">#REF!</definedName>
    <definedName name="PBTR">#REF!</definedName>
    <definedName name="Percent_Threshold" localSheetId="3">#REF!</definedName>
    <definedName name="Percent_Threshold">#REF!</definedName>
    <definedName name="Percentage_Threshold">#REF!</definedName>
    <definedName name="percepyreten">#REF!</definedName>
    <definedName name="PERIOD_END">#REF!</definedName>
    <definedName name="pf">#REF!</definedName>
    <definedName name="PF_OBLIG_SEC_FINAN">#REF!</definedName>
    <definedName name="PF_OBLIG_SEC_NF">#REF!</definedName>
    <definedName name="PIR">#REF!</definedName>
    <definedName name="pisscj">#REF!</definedName>
    <definedName name="Pivot1">#REF!</definedName>
    <definedName name="PL_Actual">#REF!</definedName>
    <definedName name="PL_Anterior">#REF!</definedName>
    <definedName name="PL_Dollar_Threshold" localSheetId="3">#REF!</definedName>
    <definedName name="PL_Dollar_Threshold">#REF!</definedName>
    <definedName name="PL_Mov_Periodo">#REF!</definedName>
    <definedName name="PL_Percent_Threshold" localSheetId="3">#REF!</definedName>
    <definedName name="PL_Percent_Threshold">#REF!</definedName>
    <definedName name="Planilhas">#REF!</definedName>
    <definedName name="PLANILLA_DE_PREPARACION">#REF!</definedName>
    <definedName name="PLANILLA_DE_TRANSFERENCIA">#REF!</definedName>
    <definedName name="Planning_Materiality">#REF!</definedName>
    <definedName name="Planning_MaterialityA">#REF!</definedName>
    <definedName name="Planning_MaterialityF">#REF!</definedName>
    <definedName name="Planning_MaterialityH">#REF!</definedName>
    <definedName name="Planning_MaterialityJ">#REF!</definedName>
    <definedName name="PLZ">#REF!</definedName>
    <definedName name="pmdll">#REF!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MXDLL">#REF!</definedName>
    <definedName name="PN">#REF!</definedName>
    <definedName name="POLYAR" localSheetId="3">#REF!</definedName>
    <definedName name="POLYAR">#REF!</definedName>
    <definedName name="Pop_Sig_T">#REF!</definedName>
    <definedName name="Post_tax_monetary_precision">#REF!</definedName>
    <definedName name="potir">#REF!</definedName>
    <definedName name="ppc" localSheetId="3">#REF!</definedName>
    <definedName name="ppc">#REF!</definedName>
    <definedName name="ppppp">#REF!</definedName>
    <definedName name="pr" localSheetId="3">#REF!</definedName>
    <definedName name="pr">#REF!</definedName>
    <definedName name="Pre_tax_Materiality">#REF!</definedName>
    <definedName name="PREPARED_BY">#REF!</definedName>
    <definedName name="PREPARED_DATE">#REF!</definedName>
    <definedName name="Pres_Res">#REF!</definedName>
    <definedName name="PRESTAMOS_SF_1">#REF!</definedName>
    <definedName name="PRESTAMOS_SF_2">#REF!</definedName>
    <definedName name="PRESTAMOS_SNF_1">#REF!</definedName>
    <definedName name="PRESTAMOS_SNF_2">#REF!</definedName>
    <definedName name="PRESTAMOS_VENCIDOS_1">#REF!</definedName>
    <definedName name="PRESTAMOS_VENCIDOS_2">#REF!</definedName>
    <definedName name="Presupuesto">#REF!,#REF!,#REF!,#REF!</definedName>
    <definedName name="PREV_CONST">#REF!</definedName>
    <definedName name="PREV_DESAF">#REF!</definedName>
    <definedName name="PREV_DISP">#REF!</definedName>
    <definedName name="previs">#REF!</definedName>
    <definedName name="prevnorte">#REF!</definedName>
    <definedName name="prevsur">#REF!</definedName>
    <definedName name="PRINT_AREA_MI">#REF!</definedName>
    <definedName name="PRINT_TITLES_MI">#REF!</definedName>
    <definedName name="PRIOR_DT">#REF!</definedName>
    <definedName name="Proc">#REF!</definedName>
    <definedName name="PRODUCTO">#REF!</definedName>
    <definedName name="PROV">#REF!</definedName>
    <definedName name="Provjuicios">#REF!</definedName>
    <definedName name="prueba">#REF!</definedName>
    <definedName name="PS_Test_de_Gastos" localSheetId="6">#REF!</definedName>
    <definedName name="PS_Test_de_Gastos" localSheetId="5">#REF!</definedName>
    <definedName name="PS_Test_de_Gastos">#REF!</definedName>
    <definedName name="PY_Accounts_Receivable" localSheetId="3">#REF!</definedName>
    <definedName name="PY_Accounts_Receivable">#REF!</definedName>
    <definedName name="PY_Administration" localSheetId="3">#REF!</definedName>
    <definedName name="PY_Administration">#REF!</definedName>
    <definedName name="PY_Cash" localSheetId="3">#REF!</definedName>
    <definedName name="PY_Cash">#REF!</definedName>
    <definedName name="PY_Cash_Div_Dec" localSheetId="3">#REF!</definedName>
    <definedName name="PY_Cash_Div_Dec">#REF!</definedName>
    <definedName name="PY_CASH_DIVIDENDS_DECLARED__per_common_share" localSheetId="3">#REF!</definedName>
    <definedName name="PY_CASH_DIVIDENDS_DECLARED__per_common_share">#REF!</definedName>
    <definedName name="PY_Common_Equity" localSheetId="3">#REF!</definedName>
    <definedName name="PY_Common_Equity">#REF!</definedName>
    <definedName name="PY_Cost_of_Sales" localSheetId="3">#REF!</definedName>
    <definedName name="PY_Cost_of_Sales">#REF!</definedName>
    <definedName name="PY_Current_Liabilities" localSheetId="3">#REF!</definedName>
    <definedName name="PY_Current_Liabilities">#REF!</definedName>
    <definedName name="PY_Deposits">#REF!</definedName>
    <definedName name="PY_Depreciation" localSheetId="3">#REF!</definedName>
    <definedName name="PY_Depreciation">#REF!</definedName>
    <definedName name="PY_Disc._Ops." localSheetId="3">#REF!</definedName>
    <definedName name="PY_Disc._Ops.">#REF!</definedName>
    <definedName name="PY_Disc_allow">#REF!</definedName>
    <definedName name="PY_Disc_mnth">#REF!</definedName>
    <definedName name="PY_Disc_pd">#REF!</definedName>
    <definedName name="PY_Discounts">#REF!</definedName>
    <definedName name="PY_Earnings_per_share" localSheetId="3">#REF!</definedName>
    <definedName name="PY_Earnings_per_share">#REF!</definedName>
    <definedName name="PY_Extraord." localSheetId="3">#REF!</definedName>
    <definedName name="PY_Extraord.">#REF!</definedName>
    <definedName name="PY_Gross_Profit" localSheetId="3">#REF!</definedName>
    <definedName name="PY_Gross_Profit">#REF!</definedName>
    <definedName name="PY_INC_AFT_TAX" localSheetId="3">#REF!</definedName>
    <definedName name="PY_INC_AFT_TAX">#REF!</definedName>
    <definedName name="PY_INC_BEF_EXTRAORD" localSheetId="3">#REF!</definedName>
    <definedName name="PY_INC_BEF_EXTRAORD">#REF!</definedName>
    <definedName name="PY_Inc_Bef_Tax" localSheetId="3">#REF!</definedName>
    <definedName name="PY_Inc_Bef_Tax">#REF!</definedName>
    <definedName name="PY_Intangible_Assets" localSheetId="3">#REF!</definedName>
    <definedName name="PY_Intangible_Assets">#REF!</definedName>
    <definedName name="PY_Interest_Expense" localSheetId="3">#REF!</definedName>
    <definedName name="PY_Interest_Expense">#REF!</definedName>
    <definedName name="PY_Inventory" localSheetId="3">#REF!</definedName>
    <definedName name="PY_Inventory">#REF!</definedName>
    <definedName name="PY_LIABIL_EQUITY" localSheetId="3">#REF!</definedName>
    <definedName name="PY_LIABIL_EQUITY">#REF!</definedName>
    <definedName name="PY_Long_term_Debt__excl_Dfd_Taxes" localSheetId="3">#REF!</definedName>
    <definedName name="PY_Long_term_Debt__excl_Dfd_Taxes">#REF!</definedName>
    <definedName name="PY_LT_Debt" localSheetId="3">#REF!</definedName>
    <definedName name="PY_LT_Debt">#REF!</definedName>
    <definedName name="PY_Market_Value_of_Equity" localSheetId="3">#REF!</definedName>
    <definedName name="PY_Market_Value_of_Equity">#REF!</definedName>
    <definedName name="PY_Marketable_Sec" localSheetId="3">#REF!</definedName>
    <definedName name="PY_Marketable_Sec">#REF!</definedName>
    <definedName name="PY_NET_INCOME" localSheetId="3">#REF!</definedName>
    <definedName name="PY_NET_INCOME">#REF!</definedName>
    <definedName name="PY_NET_PROFIT">#REF!</definedName>
    <definedName name="PY_Net_Revenue" localSheetId="3">#REF!</definedName>
    <definedName name="PY_Net_Revenue">#REF!</definedName>
    <definedName name="PY_Operating_Inc" localSheetId="3">#REF!</definedName>
    <definedName name="PY_Operating_Inc">#REF!</definedName>
    <definedName name="PY_Operating_Income" localSheetId="3">#REF!</definedName>
    <definedName name="PY_Operating_Income">#REF!</definedName>
    <definedName name="PY_Other_Curr_Assets" localSheetId="3">#REF!</definedName>
    <definedName name="PY_Other_Curr_Assets">#REF!</definedName>
    <definedName name="PY_Other_Exp" localSheetId="3">#REF!</definedName>
    <definedName name="PY_Other_Exp">#REF!</definedName>
    <definedName name="PY_Other_LT_Assets" localSheetId="3">#REF!</definedName>
    <definedName name="PY_Other_LT_Assets">#REF!</definedName>
    <definedName name="PY_Other_LT_Liabilities" localSheetId="3">#REF!</definedName>
    <definedName name="PY_Other_LT_Liabilities">#REF!</definedName>
    <definedName name="PY_Preferred_Stock" localSheetId="3">#REF!</definedName>
    <definedName name="PY_Preferred_Stock">#REF!</definedName>
    <definedName name="PY_QUICK_ASSETS" localSheetId="3">#REF!</definedName>
    <definedName name="PY_QUICK_ASSETS">#REF!</definedName>
    <definedName name="PY_Ret_allow">#REF!</definedName>
    <definedName name="PY_Ret_mnth">#REF!</definedName>
    <definedName name="PY_Ret_pd">#REF!</definedName>
    <definedName name="PY_Retained_Earnings" localSheetId="3">#REF!</definedName>
    <definedName name="PY_Retained_Earnings">#REF!</definedName>
    <definedName name="PY_Returns">#REF!</definedName>
    <definedName name="PY_Selling" localSheetId="3">#REF!</definedName>
    <definedName name="PY_Selling">#REF!</definedName>
    <definedName name="PY_Tangible_Assets" localSheetId="3">#REF!</definedName>
    <definedName name="PY_Tangible_Assets">#REF!</definedName>
    <definedName name="PY_Tangible_Net_Worth" localSheetId="3">#REF!</definedName>
    <definedName name="PY_Tangible_Net_Worth">#REF!</definedName>
    <definedName name="PY_Taxes" localSheetId="3">#REF!</definedName>
    <definedName name="PY_Taxes">#REF!</definedName>
    <definedName name="PY_TOTAL_ASSETS" localSheetId="3">#REF!</definedName>
    <definedName name="PY_TOTAL_ASSETS">#REF!</definedName>
    <definedName name="PY_TOTAL_CURR_ASSETS" localSheetId="3">#REF!</definedName>
    <definedName name="PY_TOTAL_CURR_ASSETS">#REF!</definedName>
    <definedName name="PY_TOTAL_DEBT" localSheetId="3">#REF!</definedName>
    <definedName name="PY_TOTAL_DEBT">#REF!</definedName>
    <definedName name="PY_TOTAL_EQUITY" localSheetId="3">#REF!</definedName>
    <definedName name="PY_TOTAL_EQUITY">#REF!</definedName>
    <definedName name="PY_Trade_Payables" localSheetId="3">#REF!</definedName>
    <definedName name="PY_Trade_Payables">#REF!</definedName>
    <definedName name="PY_Weighted_Average" localSheetId="3">#REF!</definedName>
    <definedName name="PY_Weighted_Average">#REF!</definedName>
    <definedName name="PY_Working_Capital" localSheetId="3">#REF!</definedName>
    <definedName name="PY_Working_Capital">#REF!</definedName>
    <definedName name="PY_Year_Income_Statement" localSheetId="3">#REF!</definedName>
    <definedName name="PY_Year_Income_Statement">#REF!</definedName>
    <definedName name="PY2_Accounts_Receivable" localSheetId="3">#REF!</definedName>
    <definedName name="PY2_Accounts_Receivable">#REF!</definedName>
    <definedName name="PY2_Administration" localSheetId="3">#REF!</definedName>
    <definedName name="PY2_Administration">#REF!</definedName>
    <definedName name="PY2_Cash" localSheetId="3">#REF!</definedName>
    <definedName name="PY2_Cash">#REF!</definedName>
    <definedName name="PY2_Cash_Div_Dec" localSheetId="3">#REF!</definedName>
    <definedName name="PY2_Cash_Div_Dec">#REF!</definedName>
    <definedName name="PY2_CASH_DIVIDENDS_DECLARED__per_common_share" localSheetId="3">#REF!</definedName>
    <definedName name="PY2_CASH_DIVIDENDS_DECLARED__per_common_share">#REF!</definedName>
    <definedName name="PY2_Common_Equity" localSheetId="3">#REF!</definedName>
    <definedName name="PY2_Common_Equity">#REF!</definedName>
    <definedName name="PY2_Cost_of_Sales" localSheetId="3">#REF!</definedName>
    <definedName name="PY2_Cost_of_Sales">#REF!</definedName>
    <definedName name="PY2_Current_Liabilities" localSheetId="3">#REF!</definedName>
    <definedName name="PY2_Current_Liabilities">#REF!</definedName>
    <definedName name="PY2_Depreciation" localSheetId="3">#REF!</definedName>
    <definedName name="PY2_Depreciation">#REF!</definedName>
    <definedName name="PY2_Disc._Ops." localSheetId="3">#REF!</definedName>
    <definedName name="PY2_Disc._Ops.">#REF!</definedName>
    <definedName name="PY2_Earnings_per_share" localSheetId="3">#REF!</definedName>
    <definedName name="PY2_Earnings_per_share">#REF!</definedName>
    <definedName name="PY2_Extraord." localSheetId="3">#REF!</definedName>
    <definedName name="PY2_Extraord.">#REF!</definedName>
    <definedName name="PY2_Gross_Profit" localSheetId="3">#REF!</definedName>
    <definedName name="PY2_Gross_Profit">#REF!</definedName>
    <definedName name="PY2_INC_AFT_TAX" localSheetId="3">#REF!</definedName>
    <definedName name="PY2_INC_AFT_TAX">#REF!</definedName>
    <definedName name="PY2_INC_BEF_EXTRAORD" localSheetId="3">#REF!</definedName>
    <definedName name="PY2_INC_BEF_EXTRAORD">#REF!</definedName>
    <definedName name="PY2_Inc_Bef_Tax" localSheetId="3">#REF!</definedName>
    <definedName name="PY2_Inc_Bef_Tax">#REF!</definedName>
    <definedName name="PY2_Intangible_Assets" localSheetId="3">#REF!</definedName>
    <definedName name="PY2_Intangible_Assets">#REF!</definedName>
    <definedName name="PY2_Interest_Expense" localSheetId="3">#REF!</definedName>
    <definedName name="PY2_Interest_Expense">#REF!</definedName>
    <definedName name="PY2_Inventory" localSheetId="3">#REF!</definedName>
    <definedName name="PY2_Inventory">#REF!</definedName>
    <definedName name="PY2_LIABIL_EQUITY" localSheetId="3">#REF!</definedName>
    <definedName name="PY2_LIABIL_EQUITY">#REF!</definedName>
    <definedName name="PY2_Long_term_Debt__excl_Dfd_Taxes" localSheetId="3">#REF!</definedName>
    <definedName name="PY2_Long_term_Debt__excl_Dfd_Taxes">#REF!</definedName>
    <definedName name="PY2_LT_Debt" localSheetId="3">#REF!</definedName>
    <definedName name="PY2_LT_Debt">#REF!</definedName>
    <definedName name="PY2_Market_Value_of_Equity" localSheetId="3">#REF!</definedName>
    <definedName name="PY2_Market_Value_of_Equity">#REF!</definedName>
    <definedName name="PY2_Marketable_Sec" localSheetId="3">#REF!</definedName>
    <definedName name="PY2_Marketable_Sec">#REF!</definedName>
    <definedName name="PY2_NET_INCOME" localSheetId="3">#REF!</definedName>
    <definedName name="PY2_NET_INCOME">#REF!</definedName>
    <definedName name="PY2_NET_PROFIT">#REF!</definedName>
    <definedName name="PY2_Net_Revenue" localSheetId="3">#REF!</definedName>
    <definedName name="PY2_Net_Revenue">#REF!</definedName>
    <definedName name="PY2_Operating_Inc" localSheetId="3">#REF!</definedName>
    <definedName name="PY2_Operating_Inc">#REF!</definedName>
    <definedName name="PY2_Operating_Income" localSheetId="3">#REF!</definedName>
    <definedName name="PY2_Operating_Income">#REF!</definedName>
    <definedName name="PY2_Other_Curr_Assets" localSheetId="3">#REF!</definedName>
    <definedName name="PY2_Other_Curr_Assets">#REF!</definedName>
    <definedName name="PY2_Other_Exp." localSheetId="3">#REF!</definedName>
    <definedName name="PY2_Other_Exp.">#REF!</definedName>
    <definedName name="PY2_Other_LT_Assets" localSheetId="3">#REF!</definedName>
    <definedName name="PY2_Other_LT_Assets">#REF!</definedName>
    <definedName name="PY2_Other_LT_Liabilities" localSheetId="3">#REF!</definedName>
    <definedName name="PY2_Other_LT_Liabilities">#REF!</definedName>
    <definedName name="PY2_Preferred_Stock" localSheetId="3">#REF!</definedName>
    <definedName name="PY2_Preferred_Stock">#REF!</definedName>
    <definedName name="PY2_QUICK_ASSETS" localSheetId="3">#REF!</definedName>
    <definedName name="PY2_QUICK_ASSETS">#REF!</definedName>
    <definedName name="PY2_Retained_Earnings" localSheetId="3">#REF!</definedName>
    <definedName name="PY2_Retained_Earnings">#REF!</definedName>
    <definedName name="PY2_Selling" localSheetId="3">#REF!</definedName>
    <definedName name="PY2_Selling">#REF!</definedName>
    <definedName name="PY2_Tangible_Assets" localSheetId="3">#REF!</definedName>
    <definedName name="PY2_Tangible_Assets">#REF!</definedName>
    <definedName name="PY2_Tangible_Net_Worth" localSheetId="3">#REF!</definedName>
    <definedName name="PY2_Tangible_Net_Worth">#REF!</definedName>
    <definedName name="PY2_Taxes" localSheetId="3">#REF!</definedName>
    <definedName name="PY2_Taxes">#REF!</definedName>
    <definedName name="PY2_TOTAL_ASSETS" localSheetId="3">#REF!</definedName>
    <definedName name="PY2_TOTAL_ASSETS">#REF!</definedName>
    <definedName name="PY2_TOTAL_CURR_ASSETS" localSheetId="3">#REF!</definedName>
    <definedName name="PY2_TOTAL_CURR_ASSETS">#REF!</definedName>
    <definedName name="PY2_TOTAL_DEBT" localSheetId="3">#REF!</definedName>
    <definedName name="PY2_TOTAL_DEBT">#REF!</definedName>
    <definedName name="PY2_TOTAL_EQUITY" localSheetId="3">#REF!</definedName>
    <definedName name="PY2_TOTAL_EQUITY">#REF!</definedName>
    <definedName name="PY2_Trade_Payables" localSheetId="3">#REF!</definedName>
    <definedName name="PY2_Trade_Payables">#REF!</definedName>
    <definedName name="PY2_Weighted_Average" localSheetId="3">#REF!</definedName>
    <definedName name="PY2_Weighted_Average">#REF!</definedName>
    <definedName name="PY2_Working_Capital" localSheetId="3">#REF!</definedName>
    <definedName name="PY2_Working_Capital">#REF!</definedName>
    <definedName name="PY2_Year_Income_Statement" localSheetId="3">#REF!</definedName>
    <definedName name="PY2_Year_Income_Statement">#REF!</definedName>
    <definedName name="PY3_Accounts_Receivable" localSheetId="3">#REF!</definedName>
    <definedName name="PY3_Accounts_Receivable">#REF!</definedName>
    <definedName name="PY3_Administration" localSheetId="3">#REF!</definedName>
    <definedName name="PY3_Administration">#REF!</definedName>
    <definedName name="PY3_Cash" localSheetId="3">#REF!</definedName>
    <definedName name="PY3_Cash">#REF!</definedName>
    <definedName name="PY3_Common_Equity" localSheetId="3">#REF!</definedName>
    <definedName name="PY3_Common_Equity">#REF!</definedName>
    <definedName name="PY3_Cost_of_Sales" localSheetId="3">#REF!</definedName>
    <definedName name="PY3_Cost_of_Sales">#REF!</definedName>
    <definedName name="PY3_Current_Liabilities" localSheetId="3">#REF!</definedName>
    <definedName name="PY3_Current_Liabilities">#REF!</definedName>
    <definedName name="PY3_Depreciation" localSheetId="3">#REF!</definedName>
    <definedName name="PY3_Depreciation">#REF!</definedName>
    <definedName name="PY3_Disc._Ops." localSheetId="3">#REF!</definedName>
    <definedName name="PY3_Disc._Ops.">#REF!</definedName>
    <definedName name="PY3_Extraord." localSheetId="3">#REF!</definedName>
    <definedName name="PY3_Extraord.">#REF!</definedName>
    <definedName name="PY3_Gross_Profit" localSheetId="3">#REF!</definedName>
    <definedName name="PY3_Gross_Profit">#REF!</definedName>
    <definedName name="PY3_INC_AFT_TAX" localSheetId="3">#REF!</definedName>
    <definedName name="PY3_INC_AFT_TAX">#REF!</definedName>
    <definedName name="PY3_INC_BEF_EXTRAORD" localSheetId="3">#REF!</definedName>
    <definedName name="PY3_INC_BEF_EXTRAORD">#REF!</definedName>
    <definedName name="PY3_Inc_Bef_Tax" localSheetId="3">#REF!</definedName>
    <definedName name="PY3_Inc_Bef_Tax">#REF!</definedName>
    <definedName name="PY3_Intangible_Assets" localSheetId="3">#REF!</definedName>
    <definedName name="PY3_Intangible_Assets">#REF!</definedName>
    <definedName name="PY3_Interest_Expense" localSheetId="3">#REF!</definedName>
    <definedName name="PY3_Interest_Expense">#REF!</definedName>
    <definedName name="PY3_Inventory" localSheetId="3">#REF!</definedName>
    <definedName name="PY3_Inventory">#REF!</definedName>
    <definedName name="PY3_LIABIL_EQUITY" localSheetId="3">#REF!</definedName>
    <definedName name="PY3_LIABIL_EQUITY">#REF!</definedName>
    <definedName name="PY3_Long_term_Debt__excl_Dfd_Taxes" localSheetId="3">#REF!</definedName>
    <definedName name="PY3_Long_term_Debt__excl_Dfd_Taxes">#REF!</definedName>
    <definedName name="PY3_Marketable_Sec" localSheetId="3">#REF!</definedName>
    <definedName name="PY3_Marketable_Sec">#REF!</definedName>
    <definedName name="PY3_NET_INCOME" localSheetId="3">#REF!</definedName>
    <definedName name="PY3_NET_INCOME">#REF!</definedName>
    <definedName name="PY3_Net_Revenue" localSheetId="3">#REF!</definedName>
    <definedName name="PY3_Net_Revenue">#REF!</definedName>
    <definedName name="PY3_Operating_Inc" localSheetId="3">#REF!</definedName>
    <definedName name="PY3_Operating_Inc">#REF!</definedName>
    <definedName name="PY3_Other_Curr_Assets" localSheetId="3">#REF!</definedName>
    <definedName name="PY3_Other_Curr_Assets">#REF!</definedName>
    <definedName name="PY3_Other_Exp." localSheetId="3">#REF!</definedName>
    <definedName name="PY3_Other_Exp.">#REF!</definedName>
    <definedName name="PY3_Other_LT_Assets" localSheetId="3">#REF!</definedName>
    <definedName name="PY3_Other_LT_Assets">#REF!</definedName>
    <definedName name="PY3_Other_LT_Liabilities" localSheetId="3">#REF!</definedName>
    <definedName name="PY3_Other_LT_Liabilities">#REF!</definedName>
    <definedName name="PY3_Preferred_Stock" localSheetId="3">#REF!</definedName>
    <definedName name="PY3_Preferred_Stock">#REF!</definedName>
    <definedName name="PY3_QUICK_ASSETS" localSheetId="3">#REF!</definedName>
    <definedName name="PY3_QUICK_ASSETS">#REF!</definedName>
    <definedName name="PY3_Retained_Earnings" localSheetId="3">#REF!</definedName>
    <definedName name="PY3_Retained_Earnings">#REF!</definedName>
    <definedName name="PY3_Selling" localSheetId="3">#REF!</definedName>
    <definedName name="PY3_Selling">#REF!</definedName>
    <definedName name="PY3_Tangible_Assets" localSheetId="3">#REF!</definedName>
    <definedName name="PY3_Tangible_Assets">#REF!</definedName>
    <definedName name="PY3_Taxes" localSheetId="3">#REF!</definedName>
    <definedName name="PY3_Taxes">#REF!</definedName>
    <definedName name="PY3_TOTAL_ASSETS" localSheetId="3">#REF!</definedName>
    <definedName name="PY3_TOTAL_ASSETS">#REF!</definedName>
    <definedName name="PY3_TOTAL_CURR_ASSETS" localSheetId="3">#REF!</definedName>
    <definedName name="PY3_TOTAL_CURR_ASSETS">#REF!</definedName>
    <definedName name="PY3_TOTAL_DEBT" localSheetId="3">#REF!</definedName>
    <definedName name="PY3_TOTAL_DEBT">#REF!</definedName>
    <definedName name="PY3_TOTAL_EQUITY" localSheetId="3">#REF!</definedName>
    <definedName name="PY3_TOTAL_EQUITY">#REF!</definedName>
    <definedName name="PY3_Trade_Payables" localSheetId="3">#REF!</definedName>
    <definedName name="PY3_Trade_Payables">#REF!</definedName>
    <definedName name="PY3_Year_Income_Statement" localSheetId="3">#REF!</definedName>
    <definedName name="PY3_Year_Income_Statement">#REF!</definedName>
    <definedName name="PY4_Accounts_Receivable" localSheetId="3">#REF!</definedName>
    <definedName name="PY4_Accounts_Receivable">#REF!</definedName>
    <definedName name="PY4_Administration" localSheetId="3">#REF!</definedName>
    <definedName name="PY4_Administration">#REF!</definedName>
    <definedName name="PY4_Cash" localSheetId="3">#REF!</definedName>
    <definedName name="PY4_Cash">#REF!</definedName>
    <definedName name="PY4_Common_Equity" localSheetId="3">#REF!</definedName>
    <definedName name="PY4_Common_Equity">#REF!</definedName>
    <definedName name="PY4_Cost_of_Sales" localSheetId="3">#REF!</definedName>
    <definedName name="PY4_Cost_of_Sales">#REF!</definedName>
    <definedName name="PY4_Current_Liabilities" localSheetId="3">#REF!</definedName>
    <definedName name="PY4_Current_Liabilities">#REF!</definedName>
    <definedName name="PY4_Depreciation" localSheetId="3">#REF!</definedName>
    <definedName name="PY4_Depreciation">#REF!</definedName>
    <definedName name="PY4_Disc._Ops." localSheetId="3">#REF!</definedName>
    <definedName name="PY4_Disc._Ops.">#REF!</definedName>
    <definedName name="PY4_Extraord." localSheetId="3">#REF!</definedName>
    <definedName name="PY4_Extraord.">#REF!</definedName>
    <definedName name="PY4_Gross_Profit" localSheetId="3">#REF!</definedName>
    <definedName name="PY4_Gross_Profit">#REF!</definedName>
    <definedName name="PY4_INC_AFT_TAX" localSheetId="3">#REF!</definedName>
    <definedName name="PY4_INC_AFT_TAX">#REF!</definedName>
    <definedName name="PY4_INC_BEF_EXTRAORD" localSheetId="3">#REF!</definedName>
    <definedName name="PY4_INC_BEF_EXTRAORD">#REF!</definedName>
    <definedName name="PY4_Inc_Bef_Tax" localSheetId="3">#REF!</definedName>
    <definedName name="PY4_Inc_Bef_Tax">#REF!</definedName>
    <definedName name="PY4_Intangible_Assets" localSheetId="3">#REF!</definedName>
    <definedName name="PY4_Intangible_Assets">#REF!</definedName>
    <definedName name="PY4_Interest_Expense" localSheetId="3">#REF!</definedName>
    <definedName name="PY4_Interest_Expense">#REF!</definedName>
    <definedName name="PY4_Inventory" localSheetId="3">#REF!</definedName>
    <definedName name="PY4_Inventory">#REF!</definedName>
    <definedName name="PY4_LIABIL_EQUITY" localSheetId="3">#REF!</definedName>
    <definedName name="PY4_LIABIL_EQUITY">#REF!</definedName>
    <definedName name="PY4_Long_term_Debt__excl_Dfd_Taxes" localSheetId="3">#REF!</definedName>
    <definedName name="PY4_Long_term_Debt__excl_Dfd_Taxes">#REF!</definedName>
    <definedName name="PY4_Marketable_Sec" localSheetId="3">#REF!</definedName>
    <definedName name="PY4_Marketable_Sec">#REF!</definedName>
    <definedName name="PY4_NET_INCOME" localSheetId="3">#REF!</definedName>
    <definedName name="PY4_NET_INCOME">#REF!</definedName>
    <definedName name="PY4_Net_Revenue" localSheetId="3">#REF!</definedName>
    <definedName name="PY4_Net_Revenue">#REF!</definedName>
    <definedName name="PY4_Operating_Inc" localSheetId="3">#REF!</definedName>
    <definedName name="PY4_Operating_Inc">#REF!</definedName>
    <definedName name="PY4_Other_Cur_Assets" localSheetId="3">#REF!</definedName>
    <definedName name="PY4_Other_Cur_Assets">#REF!</definedName>
    <definedName name="PY4_Other_Exp." localSheetId="3">#REF!</definedName>
    <definedName name="PY4_Other_Exp.">#REF!</definedName>
    <definedName name="PY4_Other_LT_Assets" localSheetId="3">#REF!</definedName>
    <definedName name="PY4_Other_LT_Assets">#REF!</definedName>
    <definedName name="PY4_Other_LT_Liabilities" localSheetId="3">#REF!</definedName>
    <definedName name="PY4_Other_LT_Liabilities">#REF!</definedName>
    <definedName name="PY4_Preferred_Stock" localSheetId="3">#REF!</definedName>
    <definedName name="PY4_Preferred_Stock">#REF!</definedName>
    <definedName name="PY4_QUICK_ASSETS" localSheetId="3">#REF!</definedName>
    <definedName name="PY4_QUICK_ASSETS">#REF!</definedName>
    <definedName name="PY4_Retained_Earnings" localSheetId="3">#REF!</definedName>
    <definedName name="PY4_Retained_Earnings">#REF!</definedName>
    <definedName name="PY4_Selling" localSheetId="3">#REF!</definedName>
    <definedName name="PY4_Selling">#REF!</definedName>
    <definedName name="PY4_Tangible_Assets" localSheetId="3">#REF!</definedName>
    <definedName name="PY4_Tangible_Assets">#REF!</definedName>
    <definedName name="PY4_Taxes" localSheetId="3">#REF!</definedName>
    <definedName name="PY4_Taxes">#REF!</definedName>
    <definedName name="PY4_TOTAL_ASSETS" localSheetId="3">#REF!</definedName>
    <definedName name="PY4_TOTAL_ASSETS">#REF!</definedName>
    <definedName name="PY4_TOTAL_CURR_ASSETS" localSheetId="3">#REF!</definedName>
    <definedName name="PY4_TOTAL_CURR_ASSETS">#REF!</definedName>
    <definedName name="PY4_TOTAL_DEBT" localSheetId="3">#REF!</definedName>
    <definedName name="PY4_TOTAL_DEBT">#REF!</definedName>
    <definedName name="PY4_TOTAL_EQUITY" localSheetId="3">#REF!</definedName>
    <definedName name="PY4_TOTAL_EQUITY">#REF!</definedName>
    <definedName name="PY4_Trade_Payables" localSheetId="3">#REF!</definedName>
    <definedName name="PY4_Trade_Payables">#REF!</definedName>
    <definedName name="PY4_Year_Income_Statement" localSheetId="3">#REF!</definedName>
    <definedName name="PY4_Year_Income_Statement">#REF!</definedName>
    <definedName name="PY5_Accounts_Receivable" localSheetId="3">#REF!</definedName>
    <definedName name="PY5_Accounts_Receivable">#REF!</definedName>
    <definedName name="PY5_Administration" localSheetId="3">#REF!</definedName>
    <definedName name="PY5_Administration">#REF!</definedName>
    <definedName name="PY5_Cash" localSheetId="3">#REF!</definedName>
    <definedName name="PY5_Cash">#REF!</definedName>
    <definedName name="PY5_Common_Equity" localSheetId="3">#REF!</definedName>
    <definedName name="PY5_Common_Equity">#REF!</definedName>
    <definedName name="PY5_Cost_of_Sales" localSheetId="3">#REF!</definedName>
    <definedName name="PY5_Cost_of_Sales">#REF!</definedName>
    <definedName name="PY5_Current_Liabilities" localSheetId="3">#REF!</definedName>
    <definedName name="PY5_Current_Liabilities">#REF!</definedName>
    <definedName name="PY5_Depreciation" localSheetId="3">#REF!</definedName>
    <definedName name="PY5_Depreciation">#REF!</definedName>
    <definedName name="PY5_Disc._Ops." localSheetId="3">#REF!</definedName>
    <definedName name="PY5_Disc._Ops.">#REF!</definedName>
    <definedName name="PY5_Extraord." localSheetId="3">#REF!</definedName>
    <definedName name="PY5_Extraord.">#REF!</definedName>
    <definedName name="PY5_Gross_Profit" localSheetId="3">#REF!</definedName>
    <definedName name="PY5_Gross_Profit">#REF!</definedName>
    <definedName name="PY5_INC_AFT_TAX" localSheetId="3">#REF!</definedName>
    <definedName name="PY5_INC_AFT_TAX">#REF!</definedName>
    <definedName name="PY5_INC_BEF_EXTRAORD" localSheetId="3">#REF!</definedName>
    <definedName name="PY5_INC_BEF_EXTRAORD">#REF!</definedName>
    <definedName name="PY5_Inc_Bef_Tax" localSheetId="3">#REF!</definedName>
    <definedName name="PY5_Inc_Bef_Tax">#REF!</definedName>
    <definedName name="PY5_Intangible_Assets" localSheetId="3">#REF!</definedName>
    <definedName name="PY5_Intangible_Assets">#REF!</definedName>
    <definedName name="PY5_Interest_Expense" localSheetId="3">#REF!</definedName>
    <definedName name="PY5_Interest_Expense">#REF!</definedName>
    <definedName name="PY5_Inventory" localSheetId="3">#REF!</definedName>
    <definedName name="PY5_Inventory">#REF!</definedName>
    <definedName name="PY5_LIABIL_EQUITY" localSheetId="3">#REF!</definedName>
    <definedName name="PY5_LIABIL_EQUITY">#REF!</definedName>
    <definedName name="PY5_Long_term_Debt__excl_Dfd_Taxes" localSheetId="3">#REF!</definedName>
    <definedName name="PY5_Long_term_Debt__excl_Dfd_Taxes">#REF!</definedName>
    <definedName name="PY5_Marketable_Sec" localSheetId="3">#REF!</definedName>
    <definedName name="PY5_Marketable_Sec">#REF!</definedName>
    <definedName name="PY5_NET_INCOME" localSheetId="3">#REF!</definedName>
    <definedName name="PY5_NET_INCOME">#REF!</definedName>
    <definedName name="PY5_Net_Revenue" localSheetId="3">#REF!</definedName>
    <definedName name="PY5_Net_Revenue">#REF!</definedName>
    <definedName name="PY5_Operating_Inc" localSheetId="3">#REF!</definedName>
    <definedName name="PY5_Operating_Inc">#REF!</definedName>
    <definedName name="PY5_Other_Curr_Assets" localSheetId="3">#REF!</definedName>
    <definedName name="PY5_Other_Curr_Assets">#REF!</definedName>
    <definedName name="PY5_Other_Exp." localSheetId="3">#REF!</definedName>
    <definedName name="PY5_Other_Exp.">#REF!</definedName>
    <definedName name="PY5_Other_LT_Assets" localSheetId="3">#REF!</definedName>
    <definedName name="PY5_Other_LT_Assets">#REF!</definedName>
    <definedName name="PY5_Other_LT_Liabilities" localSheetId="3">#REF!</definedName>
    <definedName name="PY5_Other_LT_Liabilities">#REF!</definedName>
    <definedName name="PY5_Preferred_Stock" localSheetId="3">#REF!</definedName>
    <definedName name="PY5_Preferred_Stock">#REF!</definedName>
    <definedName name="PY5_QUICK_ASSETS" localSheetId="3">#REF!</definedName>
    <definedName name="PY5_QUICK_ASSETS">#REF!</definedName>
    <definedName name="PY5_Retained_Earnings" localSheetId="3">#REF!</definedName>
    <definedName name="PY5_Retained_Earnings">#REF!</definedName>
    <definedName name="PY5_Selling" localSheetId="3">#REF!</definedName>
    <definedName name="PY5_Selling">#REF!</definedName>
    <definedName name="PY5_Tangible_Assets" localSheetId="3">#REF!</definedName>
    <definedName name="PY5_Tangible_Assets">#REF!</definedName>
    <definedName name="PY5_Taxes" localSheetId="3">#REF!</definedName>
    <definedName name="PY5_Taxes">#REF!</definedName>
    <definedName name="PY5_TOTAL_ASSETS" localSheetId="3">#REF!</definedName>
    <definedName name="PY5_TOTAL_ASSETS">#REF!</definedName>
    <definedName name="PY5_TOTAL_CURR_ASSETS" localSheetId="3">#REF!</definedName>
    <definedName name="PY5_TOTAL_CURR_ASSETS">#REF!</definedName>
    <definedName name="PY5_TOTAL_DEBT" localSheetId="3">#REF!</definedName>
    <definedName name="PY5_TOTAL_DEBT">#REF!</definedName>
    <definedName name="PY5_TOTAL_EQUITY" localSheetId="3">#REF!</definedName>
    <definedName name="PY5_TOTAL_EQUITY">#REF!</definedName>
    <definedName name="PY5_Trade_Payables" localSheetId="3">#REF!</definedName>
    <definedName name="PY5_Trade_Payables">#REF!</definedName>
    <definedName name="PY5_Year_Income_Statement" localSheetId="3">#REF!</definedName>
    <definedName name="PY5_Year_Income_Statement">#REF!</definedName>
    <definedName name="Q_">#REF!</definedName>
    <definedName name="Q_ConsTratAgua">#REF!</definedName>
    <definedName name="QGPL_CLTESLB">#REF!</definedName>
    <definedName name="qqq" hidden="1">#REF!</definedName>
    <definedName name="quarter" localSheetId="3">#REF!</definedName>
    <definedName name="quarter">#REF!</definedName>
    <definedName name="R_">#REF!</definedName>
    <definedName name="R_Factor" localSheetId="3">#REF!</definedName>
    <definedName name="R_Factor">#REF!</definedName>
    <definedName name="R_Factor_AR_Balance">#REF!</definedName>
    <definedName name="R_Factor_SRD">#REF!</definedName>
    <definedName name="RANGO">#REF!</definedName>
    <definedName name="RANGO1">#REF!</definedName>
    <definedName name="RateINR">#REF!</definedName>
    <definedName name="RateRMB">#REF!</definedName>
    <definedName name="rawdata">#REF!</definedName>
    <definedName name="rawdata2">#REF!</definedName>
    <definedName name="rdos">#REF!</definedName>
    <definedName name="RE_GAN_EXTRAOR">#REF!</definedName>
    <definedName name="RE_PERD_EXTRAORD">#REF!</definedName>
    <definedName name="RENDMAXTR">#REF!</definedName>
    <definedName name="RENDMEDTR">#REF!</definedName>
    <definedName name="RENDMINTR">#REF!</definedName>
    <definedName name="RENT">#REF!</definedName>
    <definedName name="RENT1">#REF!</definedName>
    <definedName name="RENT2">#REF!</definedName>
    <definedName name="RENTAL">#REF!</definedName>
    <definedName name="RENTAL1">#REF!</definedName>
    <definedName name="Rentas">#REF!</definedName>
    <definedName name="RENTG">#REF!</definedName>
    <definedName name="RENTS1">#REF!</definedName>
    <definedName name="RENTS2">#REF!</definedName>
    <definedName name="RENTT">#REF!</definedName>
    <definedName name="rep">#REF!</definedName>
    <definedName name="Reporting_unit">#REF!</definedName>
    <definedName name="RES">#REF!</definedName>
    <definedName name="Res_a_Impto">#REF!</definedName>
    <definedName name="RES_ANTES_DE_IMPUESTOS_2">#REF!</definedName>
    <definedName name="RES_ANTES_IMPUESTOS_1">#REF!</definedName>
    <definedName name="rescoring">#REF!</definedName>
    <definedName name="RESERV_LEG">#REF!</definedName>
    <definedName name="RESERV_LEGAL">#REF!</definedName>
    <definedName name="Residual_difference">#REF!</definedName>
    <definedName name="RESUL_EJERC">#REF!</definedName>
    <definedName name="RESULT_ACUMUL">#REF!</definedName>
    <definedName name="RESULTADO_DEL_EJERCICIO_1">#REF!</definedName>
    <definedName name="RESULTADO_DEL_EJERCICIO_2">#REF!</definedName>
    <definedName name="RESULTADO_OPERATIVO_1">#REF!</definedName>
    <definedName name="Resultados">#REF!</definedName>
    <definedName name="Resumen">#REF!</definedName>
    <definedName name="Ret_Allowance">#REF!</definedName>
    <definedName name="RFYPT">#REF!</definedName>
    <definedName name="RFYPTP">#REF!</definedName>
    <definedName name="RIV">#REF!</definedName>
    <definedName name="riw">#REF!</definedName>
    <definedName name="RO">#REF!</definedName>
    <definedName name="roie">#REF!</definedName>
    <definedName name="rop">#REF!</definedName>
    <definedName name="RPTH">#REF!</definedName>
    <definedName name="rr">#REF!</definedName>
    <definedName name="RS_GANANC">#REF!</definedName>
    <definedName name="RS_PERDID">#REF!</definedName>
    <definedName name="rt">#REF!</definedName>
    <definedName name="rte">#REF!</definedName>
    <definedName name="RU_BS">#REF!</definedName>
    <definedName name="RU_Capex">#REF!</definedName>
    <definedName name="RU_CC">#REF!</definedName>
    <definedName name="RU_exp">#REF!</definedName>
    <definedName name="RU_HC">#REF!</definedName>
    <definedName name="RU_productionOH">#REF!</definedName>
    <definedName name="RU_Summary">#REF!</definedName>
    <definedName name="RUL">#REF!</definedName>
    <definedName name="RYCS">#REF!</definedName>
    <definedName name="S_">#REF!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ída">#REF!</definedName>
    <definedName name="Saldo_s_Contabilidad_IVA">#REF!</definedName>
    <definedName name="SALDOS">#REF!</definedName>
    <definedName name="Sales">#REF!</definedName>
    <definedName name="salesld">#REF!</definedName>
    <definedName name="SalesPCS">#REF!</definedName>
    <definedName name="Samp_TM_Exp_Diff">#REF!</definedName>
    <definedName name="SAPBEXdnldView" hidden="1">"DBJMIBUR0KWE08YKHT0YI34KK"</definedName>
    <definedName name="SAPBEXrevision" localSheetId="3" hidden="1">1</definedName>
    <definedName name="SAPBEXrevision" hidden="1">3</definedName>
    <definedName name="SAPBEXsysID" hidden="1">"PLW"</definedName>
    <definedName name="SAPBEXwbID" localSheetId="3" hidden="1">"0B3C5WPQ1PKHTD1CRY997L2MI"</definedName>
    <definedName name="SAPBEXwbID" hidden="1">"14RHU0IXG8KL7C7PJMON454VM"</definedName>
    <definedName name="SAR">#REF!</definedName>
    <definedName name="sbox">#REF!</definedName>
    <definedName name="SCJ">#REF!</definedName>
    <definedName name="sd">#REF!</definedName>
    <definedName name="sdfnlsd" localSheetId="7" hidden="1">#REF!</definedName>
    <definedName name="sdfnlsd" hidden="1">#REF!</definedName>
    <definedName name="SDSAA">#REF!</definedName>
    <definedName name="sdsd">#REF!</definedName>
    <definedName name="sectores" localSheetId="7">#REF!</definedName>
    <definedName name="sectores">#REF!</definedName>
    <definedName name="sedal" localSheetId="3">#REF!</definedName>
    <definedName name="sedal">#REF!</definedName>
    <definedName name="Selected_Materiality">#REF!</definedName>
    <definedName name="Selection_Remainder" localSheetId="3">#REF!</definedName>
    <definedName name="Selection_Remainder">#REF!</definedName>
    <definedName name="semgir">#REF!</definedName>
    <definedName name="semillas">#REF!</definedName>
    <definedName name="SEMMZN">#REF!</definedName>
    <definedName name="SEMSJ">#REF!</definedName>
    <definedName name="semsj1">#REF!</definedName>
    <definedName name="semsj2">#REF!</definedName>
    <definedName name="SEMTRN">#REF!</definedName>
    <definedName name="set">#REF!</definedName>
    <definedName name="SGD">#REF!</definedName>
    <definedName name="sku" localSheetId="3">#REF!</definedName>
    <definedName name="sku">#REF!</definedName>
    <definedName name="skus" localSheetId="3">#REF!</definedName>
    <definedName name="skus">#REF!</definedName>
    <definedName name="sljñkf">#REF!</definedName>
    <definedName name="Soergo">#REF!</definedName>
    <definedName name="Software_Options">#REF!</definedName>
    <definedName name="SOJA">#REF!</definedName>
    <definedName name="soja1">#REF!</definedName>
    <definedName name="SPWS_WBID">"D5577805-D33D-4BC8-80F3-98B1615277DB"</definedName>
    <definedName name="sss">#REF!</definedName>
    <definedName name="SSSSS">#REF!</definedName>
    <definedName name="STAFE">#REF!</definedName>
    <definedName name="Starting_Point" localSheetId="3">#REF!</definedName>
    <definedName name="Starting_Point">#REF!</definedName>
    <definedName name="STKDIARIO" localSheetId="3">#REF!</definedName>
    <definedName name="STKDIARIO">#REF!</definedName>
    <definedName name="STKDIARIOPX01" localSheetId="3">#REF!</definedName>
    <definedName name="STKDIARIOPX01">#REF!</definedName>
    <definedName name="STKDIARIOPX04" localSheetId="3">#REF!</definedName>
    <definedName name="STKDIARIOPX04">#REF!</definedName>
    <definedName name="Strat_1_Def">#REF!</definedName>
    <definedName name="Strat_1_It">#REF!</definedName>
    <definedName name="Strat_1_T">#REF!</definedName>
    <definedName name="Strat_2_Def">#REF!</definedName>
    <definedName name="Strat_2_It">#REF!</definedName>
    <definedName name="Strat_2_T">#REF!</definedName>
    <definedName name="Strat_Def">#REF!</definedName>
    <definedName name="Strat_T_It">#REF!</definedName>
    <definedName name="Strat_T_T">#REF!</definedName>
    <definedName name="strMonth">#REF!</definedName>
    <definedName name="strMonthLng">#REF!</definedName>
    <definedName name="SUBPLATFORM">#REF!</definedName>
    <definedName name="SUI">#REF!</definedName>
    <definedName name="SUIP">#REF!</definedName>
    <definedName name="Suma_de_ABR_U_3">#REF!</definedName>
    <definedName name="SUMMARY" localSheetId="3">#REF!</definedName>
    <definedName name="SUMMARY">#REF!</definedName>
    <definedName name="summary2">#REF!</definedName>
    <definedName name="super" localSheetId="3">#REF!</definedName>
    <definedName name="super">#REF!</definedName>
    <definedName name="T_">#REF!</definedName>
    <definedName name="T_DEL_24">#REF!</definedName>
    <definedName name="T_DEL_25">#REF!</definedName>
    <definedName name="T_DEL_26">#REF!</definedName>
    <definedName name="T_DEL_27">#REF!</definedName>
    <definedName name="T_DEL_28">#REF!</definedName>
    <definedName name="T_Diferencias">#REF!</definedName>
    <definedName name="T_GTM_1133">#REF!</definedName>
    <definedName name="T_GTM_1333">#REF!</definedName>
    <definedName name="T_GTM_633">#REF!</definedName>
    <definedName name="T_GTM_933">#REF!</definedName>
    <definedName name="T_IND_2151">#REF!</definedName>
    <definedName name="T_IND_2211">#REF!</definedName>
    <definedName name="T_IND_2271">#REF!</definedName>
    <definedName name="T_IND_2301">#REF!</definedName>
    <definedName name="T_IND_291">#REF!</definedName>
    <definedName name="T_INS_2101">#REF!</definedName>
    <definedName name="T_INS_2111">#REF!</definedName>
    <definedName name="T_INS_2121">#REF!</definedName>
    <definedName name="T_INS_2131">#REF!</definedName>
    <definedName name="T_INS_2141">#REF!</definedName>
    <definedName name="T_INS_2161">#REF!</definedName>
    <definedName name="T_INS_2171">#REF!</definedName>
    <definedName name="T_INS_2181">#REF!</definedName>
    <definedName name="T_INS_2191">#REF!</definedName>
    <definedName name="T_INS_2201">#REF!</definedName>
    <definedName name="T_INS_2221">#REF!</definedName>
    <definedName name="T_INS_2231">#REF!</definedName>
    <definedName name="T_INS_2241">#REF!</definedName>
    <definedName name="T_INS_2251">#REF!</definedName>
    <definedName name="T_INS_2261">#REF!</definedName>
    <definedName name="T_INS_2281">#REF!</definedName>
    <definedName name="T_INS_2291">#REF!</definedName>
    <definedName name="T_INS_2311">#REF!</definedName>
    <definedName name="T_INS_2321">#REF!</definedName>
    <definedName name="tabla">#REF!</definedName>
    <definedName name="tablasun" localSheetId="3">#REF!</definedName>
    <definedName name="tablasun">#REF!</definedName>
    <definedName name="TbPy530057">#REF!</definedName>
    <definedName name="TbPy530159">#REF!</definedName>
    <definedName name="tc">#REF!</definedName>
    <definedName name="Tech">#REF!</definedName>
    <definedName name="techld">#REF!</definedName>
    <definedName name="TechPCS">#REF!</definedName>
    <definedName name="Test_de_Gastos_Mayores">#REF!</definedName>
    <definedName name="Test_Targ">#REF!</definedName>
    <definedName name="TEST0" localSheetId="3">#REF!</definedName>
    <definedName name="TEST0">#REF!</definedName>
    <definedName name="TEST1" localSheetId="3">#REF!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4">#REF!</definedName>
    <definedName name="TEST5">#REF!</definedName>
    <definedName name="TEST53">#REF!</definedName>
    <definedName name="TEST54">#REF!</definedName>
    <definedName name="TEST55">#REF!</definedName>
    <definedName name="TEST56">#REF!</definedName>
    <definedName name="TEST57">#REF!</definedName>
    <definedName name="TEST58">#REF!</definedName>
    <definedName name="TEST59">#REF!</definedName>
    <definedName name="TEST6">#REF!</definedName>
    <definedName name="TEST60">#REF!</definedName>
    <definedName name="TEST7">#REF!</definedName>
    <definedName name="TEST8">#REF!</definedName>
    <definedName name="TEST9">#REF!</definedName>
    <definedName name="TESTHKEY">#REF!</definedName>
    <definedName name="TESTKEYS" localSheetId="3">#REF!</definedName>
    <definedName name="TESTKEYS">#REF!</definedName>
    <definedName name="TESTVKEY">#REF!</definedName>
    <definedName name="TextRefCopy1">#REF!</definedName>
    <definedName name="TextRefCopy10" localSheetId="3">#REF!</definedName>
    <definedName name="TextRefCopy10">#REF!</definedName>
    <definedName name="TextRefCopy100" localSheetId="3">#REF!</definedName>
    <definedName name="TextRefCopy100">#REF!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#REF!</definedName>
    <definedName name="TextRefCopy111">#REF!</definedName>
    <definedName name="TextRefCopy112" localSheetId="3">#REF!</definedName>
    <definedName name="TextRefCopy112">#REF!</definedName>
    <definedName name="TextRefCopy113" localSheetId="3">#REF!</definedName>
    <definedName name="TextRefCopy113">#REF!</definedName>
    <definedName name="TextRefCopy114">#REF!</definedName>
    <definedName name="TextRefCopy116" localSheetId="3">#REF!</definedName>
    <definedName name="TextRefCopy116">#REF!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#REF!</definedName>
    <definedName name="TextRefCopy120" localSheetId="3">#REF!</definedName>
    <definedName name="TextRefCopy120">#REF!</definedName>
    <definedName name="TextRefCopy121" localSheetId="3">#REF!</definedName>
    <definedName name="TextRefCopy121">#REF!</definedName>
    <definedName name="TextRefCopy122">#REF!</definedName>
    <definedName name="TextRefCopy123">#REF!</definedName>
    <definedName name="TextRefCopy127" localSheetId="3">#REF!</definedName>
    <definedName name="TextRefCopy127">#REF!</definedName>
    <definedName name="TextRefCopy13" localSheetId="3">#REF!</definedName>
    <definedName name="TextRefCopy13">#REF!</definedName>
    <definedName name="TextRefCopy14" localSheetId="3">#REF!</definedName>
    <definedName name="TextRefCopy14">#REF!</definedName>
    <definedName name="TextRefCopy15" localSheetId="3">#REF!</definedName>
    <definedName name="TextRefCopy15">#REF!</definedName>
    <definedName name="TextRefCopy16">#REF!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19">#REF!</definedName>
    <definedName name="TextRefCopy2">#REF!</definedName>
    <definedName name="TextRefCopy20">#REF!</definedName>
    <definedName name="TextRefCopy23">#REF!</definedName>
    <definedName name="TextRefCopy24">#REF!</definedName>
    <definedName name="TextRefCopy25">#REF!</definedName>
    <definedName name="TextRefCopy26">#REF!</definedName>
    <definedName name="TextRefCopy29">#REF!</definedName>
    <definedName name="TextRefCopy3" localSheetId="3">#REF!</definedName>
    <definedName name="TextRefCopy3">#REF!</definedName>
    <definedName name="TextRefCopy30">#REF!</definedName>
    <definedName name="TextRefCopy31">#REF!</definedName>
    <definedName name="TextRefCopy32">#REF!</definedName>
    <definedName name="TextRefCopy34">#REF!</definedName>
    <definedName name="TextRefCopy35">#REF!</definedName>
    <definedName name="TextRefCopy37">#REF!</definedName>
    <definedName name="TextRefCopy38">#REF!</definedName>
    <definedName name="TextRefCopy39">#REF!</definedName>
    <definedName name="TextRefCopy4" localSheetId="3">#REF!</definedName>
    <definedName name="TextRefCopy4">#REF!</definedName>
    <definedName name="TextRefCopy41">#REF!</definedName>
    <definedName name="TextRefCopy42" localSheetId="3">#REF!</definedName>
    <definedName name="TextRefCopy42">#REF!</definedName>
    <definedName name="TextRefCopy43" localSheetId="3">#REF!</definedName>
    <definedName name="TextRefCopy44" localSheetId="3">#REF!</definedName>
    <definedName name="TextRefCopy44">#REF!</definedName>
    <definedName name="TextRefCopy46">#REF!</definedName>
    <definedName name="TextRefCopy5">#REF!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6">#REF!</definedName>
    <definedName name="TextRefCopy63" localSheetId="3">#REF!</definedName>
    <definedName name="TextRefCopy63">#REF!</definedName>
    <definedName name="TextRefCopy65" localSheetId="3">#REF!</definedName>
    <definedName name="TextRefCopy65">#REF!</definedName>
    <definedName name="TextRefCopy66" localSheetId="3">#REF!</definedName>
    <definedName name="TextRefCopy66">#REF!</definedName>
    <definedName name="TextRefCopy67" localSheetId="3">#REF!</definedName>
    <definedName name="TextRefCopy67">#REF!</definedName>
    <definedName name="TextRefCopy68" localSheetId="3">#REF!</definedName>
    <definedName name="TextRefCopy68">#REF!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3" localSheetId="3">#REF!</definedName>
    <definedName name="TextRefCopy73">#REF!</definedName>
    <definedName name="TextRefCopy75" localSheetId="3">#REF!</definedName>
    <definedName name="TextRefCopy75">#REF!</definedName>
    <definedName name="TextRefCopy77" localSheetId="3">#REF!</definedName>
    <definedName name="TextRefCopy77">#REF!</definedName>
    <definedName name="TextRefCopy79" localSheetId="3">#REF!</definedName>
    <definedName name="TextRefCopy79">#REF!</definedName>
    <definedName name="TextRefCopy8" localSheetId="3">#REF!</definedName>
    <definedName name="TextRefCopy8">#REF!</definedName>
    <definedName name="TextRefCopy80" localSheetId="3">#REF!</definedName>
    <definedName name="TextRefCopy80">#REF!</definedName>
    <definedName name="TextRefCopy82" localSheetId="3">#REF!</definedName>
    <definedName name="TextRefCopy82">#REF!</definedName>
    <definedName name="TextRefCopy85" localSheetId="3">#REF!</definedName>
    <definedName name="TextRefCopy86" localSheetId="3">#REF!</definedName>
    <definedName name="TextRefCopy88" localSheetId="3">#REF!</definedName>
    <definedName name="TextRefCopy89" localSheetId="3">#REF!</definedName>
    <definedName name="TextRefCopy9">#REF!</definedName>
    <definedName name="TextRefCopy90" localSheetId="3">#REF!</definedName>
    <definedName name="TextRefCopy91" localSheetId="3">#REF!</definedName>
    <definedName name="TextRefCopy92" localSheetId="3">#REF!</definedName>
    <definedName name="TextRefCopy93" localSheetId="3">#REF!</definedName>
    <definedName name="TextRefCopy97" localSheetId="3">#REF!</definedName>
    <definedName name="TextRefCopy97">#REF!</definedName>
    <definedName name="TextRefCopy98">#REF!</definedName>
    <definedName name="TextRefCopyRangeCount" localSheetId="3" hidden="1">12</definedName>
    <definedName name="TextRefCopyRangeCount" hidden="1">1</definedName>
    <definedName name="thm">#REF!</definedName>
    <definedName name="thp">#REF!</definedName>
    <definedName name="Threshold">#REF!</definedName>
    <definedName name="Tipo_Agua">#REF!</definedName>
    <definedName name="TIPOS">#REF!</definedName>
    <definedName name="Top_Stratum_Number" localSheetId="7">#REF!</definedName>
    <definedName name="Top_Stratum_Number" localSheetId="3">#REF!</definedName>
    <definedName name="Top_Stratum_Number">#REF!</definedName>
    <definedName name="Top_Stratum_Value" localSheetId="3">#REF!</definedName>
    <definedName name="Top_Stratum_Value">#REF!</definedName>
    <definedName name="TOT_CTAS_CONT">#REF!</definedName>
    <definedName name="Total_Amount">#REF!</definedName>
    <definedName name="Total_anticipated_uncorrected_misstatements">#REF!</definedName>
    <definedName name="Total_anticipated_uncorrected_misstatementsA">#REF!</definedName>
    <definedName name="Total_anticipated_uncorrected_misstatementsF">#REF!</definedName>
    <definedName name="Total_anticipated_uncorrected_misstatementsH">#REF!</definedName>
    <definedName name="Total_anticipated_uncorrected_misstatementsJ">#REF!</definedName>
    <definedName name="TOTAL_CTAS_ORDEN">#REF!</definedName>
    <definedName name="Total_Number_Selections" localSheetId="3">#REF!</definedName>
    <definedName name="Total_Number_Selections">#REF!</definedName>
    <definedName name="tp" localSheetId="3">#REF!</definedName>
    <definedName name="tp">#REF!</definedName>
    <definedName name="Transparencia">#REF!</definedName>
    <definedName name="TRAT_AGUA">#REF!</definedName>
    <definedName name="trigo">#REF!</definedName>
    <definedName name="TtlCdtR">#REF!</definedName>
    <definedName name="TtlFA">#REF!</definedName>
    <definedName name="TtlMktR">#REF!</definedName>
    <definedName name="TtlWC">#REF!</definedName>
    <definedName name="TWD">#REF!</definedName>
    <definedName name="U_">#REF!</definedName>
    <definedName name="Unidades" localSheetId="3">#REF!</definedName>
    <definedName name="Unidades">#REF!</definedName>
    <definedName name="unnegocio">#REF!</definedName>
    <definedName name="URUGUAY" localSheetId="3">#REF!</definedName>
    <definedName name="URUGUAY">#REF!</definedName>
    <definedName name="USD">#REF!</definedName>
    <definedName name="usdeur">#REF!</definedName>
    <definedName name="Utilizacion">#REF!</definedName>
    <definedName name="V_">#REF!</definedName>
    <definedName name="VALOR_PUB">#REF!</definedName>
    <definedName name="Valuación">#REF!</definedName>
    <definedName name="vencidos">#REF!</definedName>
    <definedName name="vencimientos">#REF!</definedName>
    <definedName name="ventas">#REF!</definedName>
    <definedName name="vigencia" localSheetId="3">#REF!</definedName>
    <definedName name="vigencia">#REF!</definedName>
    <definedName name="vpphold">#REF!</definedName>
    <definedName name="VTADIAR" localSheetId="3">#REF!</definedName>
    <definedName name="VTADIAR">#REF!</definedName>
    <definedName name="VTO">#REF!</definedName>
    <definedName name="vtoañoc">#REF!</definedName>
    <definedName name="vtoañon">#REF!</definedName>
    <definedName name="vtoaños">#REF!</definedName>
    <definedName name="vtoshold1">#REF!</definedName>
    <definedName name="vtoshold2">#REF!</definedName>
    <definedName name="VTOSN">#REF!</definedName>
    <definedName name="w">#REF!</definedName>
    <definedName name="W_">#REF!</definedName>
    <definedName name="WDSD" hidden="1">#REF!</definedName>
    <definedName name="wrn.Aging._.and._.Trend._.Analysis." localSheetId="7"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7" hidden="1">{#N/A,#N/A,FALSE,"VOL"}</definedName>
    <definedName name="wrn.Volumen." localSheetId="2" hidden="1">{#N/A,#N/A,FALSE,"VOL"}</definedName>
    <definedName name="wrn.Volumen." localSheetId="4" hidden="1">{#N/A,#N/A,FALSE,"VOL"}</definedName>
    <definedName name="wrn.Volumen." localSheetId="6" hidden="1">{#N/A,#N/A,FALSE,"VOL"}</definedName>
    <definedName name="wrn.Volumen." localSheetId="5" hidden="1">{#N/A,#N/A,FALSE,"VOL"}</definedName>
    <definedName name="wrn.Volumen." localSheetId="3" hidden="1">{#N/A,#N/A,FALSE,"VOL"}</definedName>
    <definedName name="wrn.Volumen." hidden="1">{#N/A,#N/A,FALSE,"VOL"}</definedName>
    <definedName name="www">#REF!</definedName>
    <definedName name="X_">#REF!</definedName>
    <definedName name="xdc" localSheetId="7">#REF!</definedName>
    <definedName name="xdc">#REF!</definedName>
    <definedName name="XREF_COLUMN_1" localSheetId="7" hidden="1">#REF!</definedName>
    <definedName name="XREF_COLUMN_1" hidden="1">#REF!</definedName>
    <definedName name="XREF_COLUMN_10" localSheetId="7" hidden="1">#REF!</definedName>
    <definedName name="XREF_COLUMN_10" hidden="1">#REF!</definedName>
    <definedName name="XREF_COLUMN_11" localSheetId="3" hidden="1">'Variación del Activo Neto'!#REF!</definedName>
    <definedName name="XREF_COLUMN_11" hidden="1">#REF!</definedName>
    <definedName name="XREF_COLUMN_12" localSheetId="7" hidden="1">#REF!</definedName>
    <definedName name="XREF_COLUMN_12" localSheetId="3" hidden="1">'Variación del Activo Neto'!#REF!</definedName>
    <definedName name="XREF_COLUMN_12" hidden="1">#REF!</definedName>
    <definedName name="XREF_COLUMN_13" localSheetId="7" hidden="1">#REF!</definedName>
    <definedName name="XREF_COLUMN_13" localSheetId="3" hidden="1">'Variación del Activo Neto'!#REF!</definedName>
    <definedName name="XREF_COLUMN_13" hidden="1">#REF!</definedName>
    <definedName name="XREF_COLUMN_14" localSheetId="7" hidden="1">#REF!</definedName>
    <definedName name="XREF_COLUMN_14" localSheetId="3" hidden="1">'Variación del Activo Neto'!$P:$P</definedName>
    <definedName name="XREF_COLUMN_14" hidden="1">#REF!</definedName>
    <definedName name="XREF_COLUMN_15" localSheetId="7" hidden="1">#REF!</definedName>
    <definedName name="XREF_COLUMN_15" localSheetId="3" hidden="1">#REF!</definedName>
    <definedName name="XREF_COLUMN_15" hidden="1">#REF!</definedName>
    <definedName name="XREF_COLUMN_17" localSheetId="3" hidden="1">#REF!</definedName>
    <definedName name="XREF_COLUMN_17" hidden="1">#REF!</definedName>
    <definedName name="XREF_COLUMN_2" hidden="1">#REF!</definedName>
    <definedName name="XREF_COLUMN_24" hidden="1">#REF!</definedName>
    <definedName name="XREF_COLUMN_3" hidden="1">#REF!</definedName>
    <definedName name="XREF_COLUMN_4" localSheetId="3" hidden="1">#REF!</definedName>
    <definedName name="XREF_COLUMN_4" hidden="1">#REF!</definedName>
    <definedName name="XREF_COLUMN_5" localSheetId="3" hidden="1">'Variación del Activo Neto'!$D:$D</definedName>
    <definedName name="XREF_COLUMN_5" hidden="1">#REF!</definedName>
    <definedName name="XREF_COLUMN_6" hidden="1">#REF!</definedName>
    <definedName name="XREF_COLUMN_7" localSheetId="7" hidden="1">#REF!</definedName>
    <definedName name="XREF_COLUMN_7" hidden="1">#REF!</definedName>
    <definedName name="XREF_COLUMN_8" hidden="1">#REF!</definedName>
    <definedName name="XREF_COLUMN_9" localSheetId="7" hidden="1">#REF!</definedName>
    <definedName name="XREF_COLUMN_9" hidden="1">#REF!</definedName>
    <definedName name="XRefActiveRow" localSheetId="3" hidden="1">#REF!</definedName>
    <definedName name="XRefActiveRow" hidden="1">#REF!</definedName>
    <definedName name="XRefColumnsCount" localSheetId="3" hidden="1">14</definedName>
    <definedName name="XRefColumnsCount" hidden="1">2</definedName>
    <definedName name="XRefCopy1" localSheetId="7" hidden="1">#REF!</definedName>
    <definedName name="XRefCopy1" localSheetId="3" hidden="1">#REF!</definedName>
    <definedName name="XRefCopy1" hidden="1">#REF!</definedName>
    <definedName name="XRefCopy10" localSheetId="3" hidden="1">#REF!</definedName>
    <definedName name="XRefCopy10" hidden="1">#REF!</definedName>
    <definedName name="XRefCopy100" localSheetId="3" hidden="1">#REF!</definedName>
    <definedName name="XRefCopy100" hidden="1">#REF!</definedName>
    <definedName name="XRefCopy100Row" localSheetId="3" hidden="1">#REF!</definedName>
    <definedName name="XRefCopy100Row" hidden="1">#REF!</definedName>
    <definedName name="XRefCopy101" localSheetId="3" hidden="1">#REF!</definedName>
    <definedName name="XRefCopy101" hidden="1">#REF!</definedName>
    <definedName name="XRefCopy101Row" localSheetId="3" hidden="1">#REF!</definedName>
    <definedName name="XRefCopy101Row" hidden="1">#REF!</definedName>
    <definedName name="XRefCopy102" localSheetId="3" hidden="1">#REF!</definedName>
    <definedName name="XRefCopy102" hidden="1">#REF!</definedName>
    <definedName name="XRefCopy102Row" localSheetId="3" hidden="1">#REF!</definedName>
    <definedName name="XRefCopy102Row" hidden="1">#REF!</definedName>
    <definedName name="XRefCopy103" localSheetId="3" hidden="1">#REF!</definedName>
    <definedName name="XRefCopy103" hidden="1">#REF!</definedName>
    <definedName name="XRefCopy103Row" localSheetId="3" hidden="1">#REF!</definedName>
    <definedName name="XRefCopy103Row" hidden="1">#REF!</definedName>
    <definedName name="XRefCopy104" localSheetId="3" hidden="1">#REF!</definedName>
    <definedName name="XRefCopy104" hidden="1">#REF!</definedName>
    <definedName name="XRefCopy104Row" localSheetId="3" hidden="1">#REF!</definedName>
    <definedName name="XRefCopy104Row" hidden="1">#REF!</definedName>
    <definedName name="XRefCopy105" hidden="1">#REF!</definedName>
    <definedName name="XRefCopy105Row" localSheetId="3" hidden="1">#REF!</definedName>
    <definedName name="XRefCopy105Row" hidden="1">#REF!</definedName>
    <definedName name="XRefCopy106" hidden="1">#REF!</definedName>
    <definedName name="XRefCopy106Row" localSheetId="3" hidden="1">#REF!</definedName>
    <definedName name="XRefCopy106Row" hidden="1">#REF!</definedName>
    <definedName name="XRefCopy107" hidden="1">#REF!</definedName>
    <definedName name="XRefCopy107Row" localSheetId="3" hidden="1">#REF!</definedName>
    <definedName name="XRefCopy107Row" hidden="1">#REF!</definedName>
    <definedName name="XRefCopy108" hidden="1">#REF!</definedName>
    <definedName name="XRefCopy108Row" localSheetId="3" hidden="1">#REF!</definedName>
    <definedName name="XRefCopy108Row" hidden="1">#REF!</definedName>
    <definedName name="XRefCopy109" hidden="1">#REF!</definedName>
    <definedName name="XRefCopy109Row" localSheetId="3" hidden="1">#REF!</definedName>
    <definedName name="XRefCopy109Row" hidden="1">#REF!</definedName>
    <definedName name="XRefCopy10Row" localSheetId="3" hidden="1">#REF!</definedName>
    <definedName name="XRefCopy10Row" hidden="1">#REF!</definedName>
    <definedName name="XRefCopy11" localSheetId="3" hidden="1">#REF!</definedName>
    <definedName name="XRefCopy11" hidden="1">#REF!</definedName>
    <definedName name="XRefCopy110Row" localSheetId="3" hidden="1">#REF!</definedName>
    <definedName name="XRefCopy110Row" hidden="1">#REF!</definedName>
    <definedName name="XRefCopy111Row" localSheetId="3" hidden="1">#REF!</definedName>
    <definedName name="XRefCopy111Row" hidden="1">#REF!</definedName>
    <definedName name="XRefCopy112" hidden="1">#REF!</definedName>
    <definedName name="XRefCopy112Row" localSheetId="3" hidden="1">#REF!</definedName>
    <definedName name="XRefCopy112Row" hidden="1">#REF!</definedName>
    <definedName name="XRefCopy113" hidden="1">#REF!</definedName>
    <definedName name="XRefCopy113Row" localSheetId="3" hidden="1">#REF!</definedName>
    <definedName name="XRefCopy113Row" hidden="1">#REF!</definedName>
    <definedName name="XRefCopy114" hidden="1">#REF!</definedName>
    <definedName name="XRefCopy114Row" localSheetId="3" hidden="1">#REF!</definedName>
    <definedName name="XRefCopy114Row" hidden="1">#REF!</definedName>
    <definedName name="XRefCopy115" hidden="1">#REF!</definedName>
    <definedName name="XRefCopy115Row" localSheetId="3" hidden="1">#REF!</definedName>
    <definedName name="XRefCopy115Row" hidden="1">#REF!</definedName>
    <definedName name="XRefCopy116" hidden="1">#REF!</definedName>
    <definedName name="XRefCopy116Row" localSheetId="3" hidden="1">#REF!</definedName>
    <definedName name="XRefCopy116Row" hidden="1">#REF!</definedName>
    <definedName name="XRefCopy117" hidden="1">#REF!</definedName>
    <definedName name="XRefCopy117Row" localSheetId="3" hidden="1">#REF!</definedName>
    <definedName name="XRefCopy117Row" hidden="1">#REF!</definedName>
    <definedName name="XRefCopy118" localSheetId="3" hidden="1">#REF!</definedName>
    <definedName name="XRefCopy118" hidden="1">#REF!</definedName>
    <definedName name="XRefCopy118Row" localSheetId="3" hidden="1">#REF!</definedName>
    <definedName name="XRefCopy118Row" hidden="1">#REF!</definedName>
    <definedName name="XRefCopy119" localSheetId="3" hidden="1">#REF!</definedName>
    <definedName name="XRefCopy119" hidden="1">#REF!</definedName>
    <definedName name="XRefCopy119Row" localSheetId="3" hidden="1">#REF!</definedName>
    <definedName name="XRefCopy119Row" hidden="1">#REF!</definedName>
    <definedName name="XRefCopy11Row" localSheetId="3" hidden="1">#REF!</definedName>
    <definedName name="XRefCopy11Row" hidden="1">#REF!</definedName>
    <definedName name="XRefCopy12" hidden="1">#REF!</definedName>
    <definedName name="XRefCopy120" localSheetId="3" hidden="1">#REF!</definedName>
    <definedName name="XRefCopy120" hidden="1">#REF!</definedName>
    <definedName name="XRefCopy120Row" localSheetId="3" hidden="1">#REF!</definedName>
    <definedName name="XRefCopy120Row" hidden="1">#REF!</definedName>
    <definedName name="XRefCopy121" localSheetId="3" hidden="1">#REF!</definedName>
    <definedName name="XRefCopy121" hidden="1">#REF!</definedName>
    <definedName name="XRefCopy121Row" localSheetId="3" hidden="1">#REF!</definedName>
    <definedName name="XRefCopy121Row" hidden="1">#REF!</definedName>
    <definedName name="XRefCopy122" localSheetId="3" hidden="1">#REF!</definedName>
    <definedName name="XRefCopy122" hidden="1">#REF!</definedName>
    <definedName name="XRefCopy122Row" localSheetId="3" hidden="1">#REF!</definedName>
    <definedName name="XRefCopy122Row" hidden="1">#REF!</definedName>
    <definedName name="XRefCopy123" hidden="1">#REF!</definedName>
    <definedName name="XRefCopy123Row" localSheetId="3" hidden="1">#REF!</definedName>
    <definedName name="XRefCopy123Row" hidden="1">#REF!</definedName>
    <definedName name="XRefCopy124" hidden="1">#REF!</definedName>
    <definedName name="XRefCopy124Row" localSheetId="3" hidden="1">#REF!</definedName>
    <definedName name="XRefCopy124Row" hidden="1">#REF!</definedName>
    <definedName name="XRefCopy125" hidden="1">#REF!</definedName>
    <definedName name="XRefCopy125Row" localSheetId="3" hidden="1">#REF!</definedName>
    <definedName name="XRefCopy125Row" hidden="1">#REF!</definedName>
    <definedName name="XRefCopy126" hidden="1">#REF!</definedName>
    <definedName name="XRefCopy126Row" localSheetId="3" hidden="1">#REF!</definedName>
    <definedName name="XRefCopy126Row" hidden="1">#REF!</definedName>
    <definedName name="XRefCopy127" hidden="1">#REF!</definedName>
    <definedName name="XRefCopy127Row" localSheetId="3" hidden="1">#REF!</definedName>
    <definedName name="XRefCopy127Row" hidden="1">#REF!</definedName>
    <definedName name="XRefCopy128" hidden="1">#REF!</definedName>
    <definedName name="XRefCopy129" hidden="1">#REF!</definedName>
    <definedName name="XRefCopy129Row" localSheetId="3" hidden="1">#REF!</definedName>
    <definedName name="XRefCopy129Row" hidden="1">#REF!</definedName>
    <definedName name="XRefCopy12Row" localSheetId="3" hidden="1">#REF!</definedName>
    <definedName name="XRefCopy12Row" hidden="1">#REF!</definedName>
    <definedName name="XRefCopy13" localSheetId="3" hidden="1">#REF!</definedName>
    <definedName name="XRefCopy13" hidden="1">#REF!</definedName>
    <definedName name="XRefCopy130" hidden="1">#REF!</definedName>
    <definedName name="XRefCopy130Row" localSheetId="3" hidden="1">#REF!</definedName>
    <definedName name="XRefCopy130Row" hidden="1">#REF!</definedName>
    <definedName name="XRefCopy131" hidden="1">#REF!</definedName>
    <definedName name="XRefCopy131Row" localSheetId="3" hidden="1">#REF!</definedName>
    <definedName name="XRefCopy131Row" hidden="1">#REF!</definedName>
    <definedName name="XRefCopy132" localSheetId="3" hidden="1">#REF!</definedName>
    <definedName name="XRefCopy132" hidden="1">#REF!</definedName>
    <definedName name="XRefCopy132Row" localSheetId="3" hidden="1">#REF!</definedName>
    <definedName name="XRefCopy132Row" hidden="1">#REF!</definedName>
    <definedName name="XRefCopy133" localSheetId="3" hidden="1">#REF!</definedName>
    <definedName name="XRefCopy133" hidden="1">#REF!</definedName>
    <definedName name="XRefCopy133Row" localSheetId="3" hidden="1">#REF!</definedName>
    <definedName name="XRefCopy133Row" hidden="1">#REF!</definedName>
    <definedName name="XRefCopy134" hidden="1">#REF!</definedName>
    <definedName name="XRefCopy134Row" localSheetId="3" hidden="1">#REF!</definedName>
    <definedName name="XRefCopy134Row" hidden="1">#REF!</definedName>
    <definedName name="XRefCopy135" hidden="1">#REF!</definedName>
    <definedName name="XRefCopy135Row" localSheetId="3" hidden="1">#REF!</definedName>
    <definedName name="XRefCopy135Row" hidden="1">#REF!</definedName>
    <definedName name="XRefCopy136" hidden="1">#REF!</definedName>
    <definedName name="XRefCopy136Row" localSheetId="3" hidden="1">#REF!</definedName>
    <definedName name="XRefCopy136Row" hidden="1">#REF!</definedName>
    <definedName name="XRefCopy137" hidden="1">#REF!</definedName>
    <definedName name="XRefCopy137Row" localSheetId="3" hidden="1">#REF!</definedName>
    <definedName name="XRefCopy137Row" hidden="1">#REF!</definedName>
    <definedName name="XRefCopy138" hidden="1">#REF!</definedName>
    <definedName name="XRefCopy138Row" localSheetId="3" hidden="1">#REF!</definedName>
    <definedName name="XRefCopy138Row" hidden="1">#REF!</definedName>
    <definedName name="XRefCopy139" hidden="1">#REF!</definedName>
    <definedName name="XRefCopy139Row" localSheetId="3" hidden="1">#REF!</definedName>
    <definedName name="XRefCopy139Row" hidden="1">#REF!</definedName>
    <definedName name="XRefCopy13Row" localSheetId="3" hidden="1">#REF!</definedName>
    <definedName name="XRefCopy13Row" hidden="1">#REF!</definedName>
    <definedName name="XRefCopy14" hidden="1">#REF!</definedName>
    <definedName name="XRefCopy140" hidden="1">#REF!</definedName>
    <definedName name="XRefCopy140Row" localSheetId="3" hidden="1">#REF!</definedName>
    <definedName name="XRefCopy140Row" hidden="1">#REF!</definedName>
    <definedName name="XRefCopy141Row" localSheetId="3" hidden="1">#REF!</definedName>
    <definedName name="XRefCopy141Row" hidden="1">#REF!</definedName>
    <definedName name="XRefCopy142" localSheetId="3" hidden="1">#REF!</definedName>
    <definedName name="XRefCopy142Row" localSheetId="3" hidden="1">#REF!</definedName>
    <definedName name="XRefCopy142Row" hidden="1">#REF!</definedName>
    <definedName name="XRefCopy143" localSheetId="3" hidden="1">#REF!</definedName>
    <definedName name="XRefCopy143Row" localSheetId="3" hidden="1">#REF!</definedName>
    <definedName name="XRefCopy143Row" hidden="1">#REF!</definedName>
    <definedName name="XRefCopy144Row" localSheetId="3" hidden="1">#REF!</definedName>
    <definedName name="XRefCopy144Row" hidden="1">#REF!</definedName>
    <definedName name="XRefCopy145Row" localSheetId="3" hidden="1">#REF!</definedName>
    <definedName name="XRefCopy145Row" hidden="1">#REF!</definedName>
    <definedName name="XRefCopy146" localSheetId="3" hidden="1">#REF!</definedName>
    <definedName name="XRefCopy146Row" localSheetId="3" hidden="1">#REF!</definedName>
    <definedName name="XRefCopy146Row" hidden="1">#REF!</definedName>
    <definedName name="XRefCopy147" localSheetId="3" hidden="1">#REF!</definedName>
    <definedName name="XRefCopy147Row" localSheetId="3" hidden="1">#REF!</definedName>
    <definedName name="XRefCopy147Row" hidden="1">#REF!</definedName>
    <definedName name="XRefCopy148" localSheetId="3" hidden="1">#REF!</definedName>
    <definedName name="XRefCopy148Row" localSheetId="3" hidden="1">#REF!</definedName>
    <definedName name="XRefCopy148Row" hidden="1">#REF!</definedName>
    <definedName name="XRefCopy149" localSheetId="3" hidden="1">#REF!</definedName>
    <definedName name="XRefCopy149" hidden="1">#REF!</definedName>
    <definedName name="XRefCopy149Row" localSheetId="3" hidden="1">#REF!</definedName>
    <definedName name="XRefCopy149Row" hidden="1">#REF!</definedName>
    <definedName name="XRefCopy14Row" hidden="1">#REF!</definedName>
    <definedName name="XRefCopy15" hidden="1">#REF!</definedName>
    <definedName name="XRefCopy150" localSheetId="3" hidden="1">#REF!</definedName>
    <definedName name="XRefCopy150" hidden="1">#REF!</definedName>
    <definedName name="XRefCopy150Row" localSheetId="3" hidden="1">#REF!</definedName>
    <definedName name="XRefCopy150Row" hidden="1">#REF!</definedName>
    <definedName name="XRefCopy151" localSheetId="3" hidden="1">#REF!</definedName>
    <definedName name="XRefCopy151" hidden="1">#REF!</definedName>
    <definedName name="XRefCopy151Row" localSheetId="3" hidden="1">#REF!</definedName>
    <definedName name="XRefCopy151Row" hidden="1">#REF!</definedName>
    <definedName name="XRefCopy152" localSheetId="3" hidden="1">#REF!</definedName>
    <definedName name="XRefCopy152" hidden="1">#REF!</definedName>
    <definedName name="XRefCopy152Row" localSheetId="3" hidden="1">#REF!</definedName>
    <definedName name="XRefCopy152Row" hidden="1">#REF!</definedName>
    <definedName name="XRefCopy153" localSheetId="3" hidden="1">#REF!</definedName>
    <definedName name="XRefCopy153" hidden="1">#REF!</definedName>
    <definedName name="XRefCopy153Row" localSheetId="3" hidden="1">#REF!</definedName>
    <definedName name="XRefCopy153Row" hidden="1">#REF!</definedName>
    <definedName name="XRefCopy154" localSheetId="3" hidden="1">#REF!</definedName>
    <definedName name="XRefCopy154" hidden="1">#REF!</definedName>
    <definedName name="XRefCopy154Row" localSheetId="3" hidden="1">#REF!</definedName>
    <definedName name="XRefCopy154Row" hidden="1">#REF!</definedName>
    <definedName name="XRefCopy155" localSheetId="3" hidden="1">#REF!</definedName>
    <definedName name="XRefCopy155" hidden="1">#REF!</definedName>
    <definedName name="XRefCopy155Row" localSheetId="3" hidden="1">#REF!</definedName>
    <definedName name="XRefCopy155Row" hidden="1">#REF!</definedName>
    <definedName name="XRefCopy156" localSheetId="3" hidden="1">#REF!</definedName>
    <definedName name="XRefCopy156" hidden="1">#REF!</definedName>
    <definedName name="XRefCopy156Row" localSheetId="3" hidden="1">#REF!</definedName>
    <definedName name="XRefCopy156Row" hidden="1">#REF!</definedName>
    <definedName name="XRefCopy157" localSheetId="3" hidden="1">#REF!</definedName>
    <definedName name="XRefCopy157" hidden="1">#REF!</definedName>
    <definedName name="XRefCopy157Row" localSheetId="3" hidden="1">#REF!</definedName>
    <definedName name="XRefCopy157Row" hidden="1">#REF!</definedName>
    <definedName name="XRefCopy158" localSheetId="3" hidden="1">#REF!</definedName>
    <definedName name="XRefCopy158" hidden="1">#REF!</definedName>
    <definedName name="XRefCopy158Row" localSheetId="3" hidden="1">#REF!</definedName>
    <definedName name="XRefCopy158Row" hidden="1">#REF!</definedName>
    <definedName name="XRefCopy159" localSheetId="3" hidden="1">#REF!</definedName>
    <definedName name="XRefCopy159" hidden="1">#REF!</definedName>
    <definedName name="XRefCopy159Row" localSheetId="3" hidden="1">#REF!</definedName>
    <definedName name="XRefCopy159Row" hidden="1">#REF!</definedName>
    <definedName name="XRefCopy15Row" localSheetId="3" hidden="1">#REF!</definedName>
    <definedName name="XRefCopy15Row" hidden="1">#REF!</definedName>
    <definedName name="XRefCopy16" hidden="1">#REF!</definedName>
    <definedName name="XRefCopy160" localSheetId="3" hidden="1">#REF!</definedName>
    <definedName name="XRefCopy160" hidden="1">#REF!</definedName>
    <definedName name="XRefCopy160Row" localSheetId="3" hidden="1">#REF!</definedName>
    <definedName name="XRefCopy160Row" hidden="1">#REF!</definedName>
    <definedName name="XRefCopy161" localSheetId="3" hidden="1">#REF!</definedName>
    <definedName name="XRefCopy161" hidden="1">#REF!</definedName>
    <definedName name="XRefCopy161Row" localSheetId="3" hidden="1">#REF!</definedName>
    <definedName name="XRefCopy161Row" hidden="1">#REF!</definedName>
    <definedName name="XRefCopy162" localSheetId="3" hidden="1">#REF!</definedName>
    <definedName name="XRefCopy162" hidden="1">#REF!</definedName>
    <definedName name="XRefCopy162Row" localSheetId="3" hidden="1">#REF!</definedName>
    <definedName name="XRefCopy162Row" hidden="1">#REF!</definedName>
    <definedName name="XRefCopy163" localSheetId="3" hidden="1">#REF!</definedName>
    <definedName name="XRefCopy163" hidden="1">#REF!</definedName>
    <definedName name="XRefCopy163Row" localSheetId="3" hidden="1">#REF!</definedName>
    <definedName name="XRefCopy163Row" hidden="1">#REF!</definedName>
    <definedName name="XRefCopy164" localSheetId="3" hidden="1">#REF!</definedName>
    <definedName name="XRefCopy164" hidden="1">#REF!</definedName>
    <definedName name="XRefCopy164Row" localSheetId="3" hidden="1">#REF!</definedName>
    <definedName name="XRefCopy164Row" hidden="1">#REF!</definedName>
    <definedName name="XRefCopy165" localSheetId="3" hidden="1">#REF!</definedName>
    <definedName name="XRefCopy165" hidden="1">#REF!</definedName>
    <definedName name="XRefCopy165Row" hidden="1">#REF!</definedName>
    <definedName name="XRefCopy166" localSheetId="3" hidden="1">#REF!</definedName>
    <definedName name="XRefCopy166" hidden="1">#REF!</definedName>
    <definedName name="XRefCopy166Row" hidden="1">#REF!</definedName>
    <definedName name="XRefCopy167" localSheetId="3"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3"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3" hidden="1">#REF!</definedName>
    <definedName name="XRefCopy17Row" hidden="1">#REF!</definedName>
    <definedName name="XRefCopy18"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3" hidden="1">#REF!</definedName>
    <definedName name="XRefCopy18Row" hidden="1">#REF!</definedName>
    <definedName name="XRefCopy19"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3" hidden="1">#REF!</definedName>
    <definedName name="XRefCopy19Row" hidden="1">#REF!</definedName>
    <definedName name="XRefCopy1Row" localSheetId="3" hidden="1">#REF!</definedName>
    <definedName name="XRefCopy1Row" hidden="1">#REF!</definedName>
    <definedName name="XRefCopy2" localSheetId="3" hidden="1">#REF!</definedName>
    <definedName name="XRefCopy2" hidden="1">#REF!</definedName>
    <definedName name="XRefCopy20" localSheetId="3" hidden="1">#REF!</definedName>
    <definedName name="XRefCopy20"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3" hidden="1">#REF!</definedName>
    <definedName name="XRefCopy20Row" hidden="1">#REF!</definedName>
    <definedName name="XRefCopy21"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3" hidden="1">#REF!</definedName>
    <definedName name="XRefCopy21Row" hidden="1">#REF!</definedName>
    <definedName name="XRefCopy22"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3" hidden="1">#REF!</definedName>
    <definedName name="XRefCopy22Row" hidden="1">#REF!</definedName>
    <definedName name="XRefCopy23"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3" hidden="1">#REF!</definedName>
    <definedName name="XRefCopy23Row" hidden="1">#REF!</definedName>
    <definedName name="XRefCopy24"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3" hidden="1">#REF!</definedName>
    <definedName name="XRefCopy24Row" hidden="1">#REF!</definedName>
    <definedName name="XRefCopy25"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3" hidden="1">#REF!</definedName>
    <definedName name="XRefCopy25Row" hidden="1">#REF!</definedName>
    <definedName name="XRefCopy26"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3" hidden="1">#REF!</definedName>
    <definedName name="XRefCopy26Row" hidden="1">#REF!</definedName>
    <definedName name="XRefCopy27"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3" hidden="1">#REF!</definedName>
    <definedName name="XRefCopy27Row" hidden="1">#REF!</definedName>
    <definedName name="XRefCopy28"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3" hidden="1">#REF!</definedName>
    <definedName name="XRefCopy28Row" hidden="1">#REF!</definedName>
    <definedName name="XRefCopy29"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3" hidden="1">#REF!</definedName>
    <definedName name="XRefCopy29Row" hidden="1">#REF!</definedName>
    <definedName name="XRefCopy2Row" localSheetId="3" hidden="1">#REF!</definedName>
    <definedName name="XRefCopy2Row" hidden="1">#REF!</definedName>
    <definedName name="XRefCopy3" hidden="1">#REF!</definedName>
    <definedName name="XRefCopy30" hidden="1">#REF!</definedName>
    <definedName name="XRefCopy30Row" localSheetId="3" hidden="1">#REF!</definedName>
    <definedName name="XRefCopy30Row" hidden="1">#REF!</definedName>
    <definedName name="XRefCopy31" hidden="1">#REF!</definedName>
    <definedName name="XRefCopy31Row" localSheetId="3" hidden="1">#REF!</definedName>
    <definedName name="XRefCopy31Row" hidden="1">#REF!</definedName>
    <definedName name="XRefCopy32" hidden="1">#REF!</definedName>
    <definedName name="XRefCopy32Row" localSheetId="3" hidden="1">#REF!</definedName>
    <definedName name="XRefCopy32Row" hidden="1">#REF!</definedName>
    <definedName name="XRefCopy33" hidden="1">#REF!</definedName>
    <definedName name="XRefCopy33Row" localSheetId="3" hidden="1">#REF!</definedName>
    <definedName name="XRefCopy33Row" hidden="1">#REF!</definedName>
    <definedName name="XRefCopy34" hidden="1">#REF!</definedName>
    <definedName name="XRefCopy34Row" localSheetId="3" hidden="1">#REF!</definedName>
    <definedName name="XRefCopy34Row" hidden="1">#REF!</definedName>
    <definedName name="XRefCopy35" hidden="1">#REF!</definedName>
    <definedName name="XRefCopy35Row" localSheetId="3" hidden="1">#REF!</definedName>
    <definedName name="XRefCopy35Row" hidden="1">#REF!</definedName>
    <definedName name="XRefCopy36" hidden="1">#REF!</definedName>
    <definedName name="XRefCopy36Row" localSheetId="3" hidden="1">#REF!</definedName>
    <definedName name="XRefCopy36Row" hidden="1">#REF!</definedName>
    <definedName name="XRefCopy37" hidden="1">#REF!</definedName>
    <definedName name="XRefCopy37Row" localSheetId="3" hidden="1">#REF!</definedName>
    <definedName name="XRefCopy37Row" hidden="1">#REF!</definedName>
    <definedName name="XRefCopy38" hidden="1">#REF!</definedName>
    <definedName name="XRefCopy38Row" localSheetId="3" hidden="1">#REF!</definedName>
    <definedName name="XRefCopy38Row" hidden="1">#REF!</definedName>
    <definedName name="XRefCopy39" hidden="1">#REF!</definedName>
    <definedName name="XRefCopy39Row" localSheetId="3" hidden="1">#REF!</definedName>
    <definedName name="XRefCopy39Row" hidden="1">#REF!</definedName>
    <definedName name="XRefCopy3Row" localSheetId="3" hidden="1">#REF!</definedName>
    <definedName name="XRefCopy3Row" hidden="1">#REF!</definedName>
    <definedName name="XRefCopy4" hidden="1">#REF!</definedName>
    <definedName name="XRefCopy40" hidden="1">#REF!</definedName>
    <definedName name="XRefCopy40Row" localSheetId="3" hidden="1">#REF!</definedName>
    <definedName name="XRefCopy40Row" hidden="1">#REF!</definedName>
    <definedName name="XRefCopy41" hidden="1">#REF!</definedName>
    <definedName name="XRefCopy41Row" localSheetId="3" hidden="1">#REF!</definedName>
    <definedName name="XRefCopy41Row" hidden="1">#REF!</definedName>
    <definedName name="XRefCopy42" hidden="1">#REF!</definedName>
    <definedName name="XRefCopy42Row" localSheetId="3" hidden="1">#REF!</definedName>
    <definedName name="XRefCopy42Row" hidden="1">#REF!</definedName>
    <definedName name="XRefCopy43" hidden="1">#REF!</definedName>
    <definedName name="XRefCopy43Row" localSheetId="3" hidden="1">#REF!</definedName>
    <definedName name="XRefCopy43Row" hidden="1">#REF!</definedName>
    <definedName name="XRefCopy44" hidden="1">#REF!</definedName>
    <definedName name="XRefCopy44Row" localSheetId="3" hidden="1">#REF!</definedName>
    <definedName name="XRefCopy44Row" hidden="1">#REF!</definedName>
    <definedName name="XRefCopy45" hidden="1">#REF!</definedName>
    <definedName name="XRefCopy45Row" localSheetId="3" hidden="1">#REF!</definedName>
    <definedName name="XRefCopy45Row" hidden="1">#REF!</definedName>
    <definedName name="XRefCopy46" hidden="1">#REF!</definedName>
    <definedName name="XRefCopy46Row" localSheetId="3" hidden="1">#REF!</definedName>
    <definedName name="XRefCopy46Row" hidden="1">#REF!</definedName>
    <definedName name="XRefCopy47" hidden="1">#REF!</definedName>
    <definedName name="XRefCopy47Row" localSheetId="3" hidden="1">#REF!</definedName>
    <definedName name="XRefCopy47Row" hidden="1">#REF!</definedName>
    <definedName name="XRefCopy48" hidden="1">#REF!</definedName>
    <definedName name="XRefCopy48Row" localSheetId="3" hidden="1">#REF!</definedName>
    <definedName name="XRefCopy48Row" hidden="1">#REF!</definedName>
    <definedName name="XRefCopy49" hidden="1">#REF!</definedName>
    <definedName name="XRefCopy49Row" localSheetId="3" hidden="1">#REF!</definedName>
    <definedName name="XRefCopy49Row" hidden="1">#REF!</definedName>
    <definedName name="XRefCopy4Row" localSheetId="3" hidden="1">#REF!</definedName>
    <definedName name="XRefCopy4Row" hidden="1">#REF!</definedName>
    <definedName name="XRefCopy5" hidden="1">#REF!</definedName>
    <definedName name="XRefCopy50" hidden="1">#REF!</definedName>
    <definedName name="XRefCopy50Row" localSheetId="3" hidden="1">#REF!</definedName>
    <definedName name="XRefCopy50Row" hidden="1">#REF!</definedName>
    <definedName name="XRefCopy51" hidden="1">#REF!</definedName>
    <definedName name="XRefCopy51Row" localSheetId="3" hidden="1">#REF!</definedName>
    <definedName name="XRefCopy51Row" hidden="1">#REF!</definedName>
    <definedName name="XRefCopy52" hidden="1">#REF!</definedName>
    <definedName name="XRefCopy52Row" localSheetId="3" hidden="1">#REF!</definedName>
    <definedName name="XRefCopy52Row" hidden="1">#REF!</definedName>
    <definedName name="XRefCopy53" localSheetId="3" hidden="1">#REF!</definedName>
    <definedName name="XRefCopy53" hidden="1">#REF!</definedName>
    <definedName name="XRefCopy53Row" localSheetId="3" hidden="1">#REF!</definedName>
    <definedName name="XRefCopy53Row" hidden="1">#REF!</definedName>
    <definedName name="XRefCopy54" hidden="1">#REF!</definedName>
    <definedName name="XRefCopy54Row" localSheetId="3" hidden="1">#REF!</definedName>
    <definedName name="XRefCopy54Row" hidden="1">#REF!</definedName>
    <definedName name="XRefCopy55" hidden="1">#REF!</definedName>
    <definedName name="XRefCopy55Row" localSheetId="3" hidden="1">#REF!</definedName>
    <definedName name="XRefCopy55Row" hidden="1">#REF!</definedName>
    <definedName name="XRefCopy56" hidden="1">#REF!</definedName>
    <definedName name="XRefCopy56Row" localSheetId="3" hidden="1">#REF!</definedName>
    <definedName name="XRefCopy56Row" hidden="1">#REF!</definedName>
    <definedName name="XRefCopy57" hidden="1">#REF!</definedName>
    <definedName name="XRefCopy57Row" localSheetId="3" hidden="1">#REF!</definedName>
    <definedName name="XRefCopy57Row" hidden="1">#REF!</definedName>
    <definedName name="XRefCopy58" hidden="1">#REF!</definedName>
    <definedName name="XRefCopy58Row" localSheetId="3" hidden="1">#REF!</definedName>
    <definedName name="XRefCopy58Row" hidden="1">#REF!</definedName>
    <definedName name="XRefCopy59" hidden="1">#REF!</definedName>
    <definedName name="XRefCopy59Row" localSheetId="3" hidden="1">#REF!</definedName>
    <definedName name="XRefCopy59Row" hidden="1">#REF!</definedName>
    <definedName name="XRefCopy5Row" hidden="1">#REF!</definedName>
    <definedName name="XRefCopy6" hidden="1">#REF!</definedName>
    <definedName name="XRefCopy60" hidden="1">#REF!</definedName>
    <definedName name="XRefCopy60Row" localSheetId="3" hidden="1">#REF!</definedName>
    <definedName name="XRefCopy60Row" hidden="1">#REF!</definedName>
    <definedName name="XRefCopy61" hidden="1">#REF!</definedName>
    <definedName name="XRefCopy61Row" localSheetId="3" hidden="1">#REF!</definedName>
    <definedName name="XRefCopy61Row" hidden="1">#REF!</definedName>
    <definedName name="XRefCopy62" hidden="1">#REF!</definedName>
    <definedName name="XRefCopy62Row" localSheetId="3" hidden="1">#REF!</definedName>
    <definedName name="XRefCopy62Row" hidden="1">#REF!</definedName>
    <definedName name="XRefCopy63" hidden="1">#REF!</definedName>
    <definedName name="XRefCopy63Row" localSheetId="3" hidden="1">#REF!</definedName>
    <definedName name="XRefCopy63Row" hidden="1">#REF!</definedName>
    <definedName name="XRefCopy64" hidden="1">#REF!</definedName>
    <definedName name="XRefCopy64Row" localSheetId="3" hidden="1">#REF!</definedName>
    <definedName name="XRefCopy64Row" hidden="1">#REF!</definedName>
    <definedName name="XRefCopy65" hidden="1">#REF!</definedName>
    <definedName name="XRefCopy65Row" localSheetId="3" hidden="1">#REF!</definedName>
    <definedName name="XRefCopy65Row" hidden="1">#REF!</definedName>
    <definedName name="XRefCopy66" hidden="1">#REF!</definedName>
    <definedName name="XRefCopy66Row" localSheetId="3" hidden="1">#REF!</definedName>
    <definedName name="XRefCopy66Row" hidden="1">#REF!</definedName>
    <definedName name="XRefCopy67" hidden="1">#REF!</definedName>
    <definedName name="XRefCopy67Row" localSheetId="3" hidden="1">#REF!</definedName>
    <definedName name="XRefCopy67Row" hidden="1">#REF!</definedName>
    <definedName name="XRefCopy68" hidden="1">#REF!</definedName>
    <definedName name="XRefCopy68Row" localSheetId="3" hidden="1">#REF!</definedName>
    <definedName name="XRefCopy68Row" hidden="1">#REF!</definedName>
    <definedName name="XRefCopy69" hidden="1">#REF!</definedName>
    <definedName name="XRefCopy69Row" localSheetId="3" hidden="1">#REF!</definedName>
    <definedName name="XRefCopy69Row" hidden="1">#REF!</definedName>
    <definedName name="XRefCopy6Row" hidden="1">#REF!</definedName>
    <definedName name="XRefCopy7" localSheetId="3" hidden="1">'Variación del Activo Neto'!#REF!</definedName>
    <definedName name="XRefCopy7" hidden="1">#REF!</definedName>
    <definedName name="XRefCopy70" localSheetId="7" hidden="1">#REF!</definedName>
    <definedName name="XRefCopy70" hidden="1">#REF!</definedName>
    <definedName name="XRefCopy70Row" localSheetId="7" hidden="1">#REF!</definedName>
    <definedName name="XRefCopy70Row" localSheetId="3" hidden="1">#REF!</definedName>
    <definedName name="XRefCopy70Row" hidden="1">#REF!</definedName>
    <definedName name="XRefCopy71" hidden="1">#REF!</definedName>
    <definedName name="XRefCopy71Row" localSheetId="3" hidden="1">#REF!</definedName>
    <definedName name="XRefCopy71Row" hidden="1">#REF!</definedName>
    <definedName name="XRefCopy72" hidden="1">#REF!</definedName>
    <definedName name="XRefCopy72Row" localSheetId="3" hidden="1">#REF!</definedName>
    <definedName name="XRefCopy72Row" hidden="1">#REF!</definedName>
    <definedName name="XRefCopy73" hidden="1">#REF!</definedName>
    <definedName name="XRefCopy73Row" localSheetId="3" hidden="1">#REF!</definedName>
    <definedName name="XRefCopy73Row" hidden="1">#REF!</definedName>
    <definedName name="XRefCopy74" hidden="1">#REF!</definedName>
    <definedName name="XRefCopy74Row" localSheetId="3" hidden="1">#REF!</definedName>
    <definedName name="XRefCopy74Row" hidden="1">#REF!</definedName>
    <definedName name="XRefCopy75" localSheetId="7" hidden="1">#REF!</definedName>
    <definedName name="XRefCopy75" localSheetId="3" hidden="1">'Variación del Activo Neto'!#REF!</definedName>
    <definedName name="XRefCopy75" hidden="1">#REF!</definedName>
    <definedName name="XRefCopy75Row" localSheetId="7" hidden="1">#REF!</definedName>
    <definedName name="XRefCopy75Row" localSheetId="3" hidden="1">#REF!</definedName>
    <definedName name="XRefCopy75Row" hidden="1">#REF!</definedName>
    <definedName name="XRefCopy76" localSheetId="7" hidden="1">#REF!</definedName>
    <definedName name="XRefCopy76" localSheetId="3" hidden="1">'Variación del Activo Neto'!#REF!</definedName>
    <definedName name="XRefCopy76" hidden="1">#REF!</definedName>
    <definedName name="XRefCopy76Row" localSheetId="7" hidden="1">#REF!</definedName>
    <definedName name="XRefCopy76Row" localSheetId="3" hidden="1">#REF!</definedName>
    <definedName name="XRefCopy76Row" hidden="1">#REF!</definedName>
    <definedName name="XRefCopy77" hidden="1">#REF!</definedName>
    <definedName name="XRefCopy77Row" localSheetId="3" hidden="1">#REF!</definedName>
    <definedName name="XRefCopy77Row" hidden="1">#REF!</definedName>
    <definedName name="XRefCopy78" hidden="1">#REF!</definedName>
    <definedName name="XRefCopy78Row" localSheetId="3" hidden="1">#REF!</definedName>
    <definedName name="XRefCopy78Row" hidden="1">#REF!</definedName>
    <definedName name="XRefCopy79" hidden="1">#REF!</definedName>
    <definedName name="XRefCopy79Row" localSheetId="3" hidden="1">#REF!</definedName>
    <definedName name="XRefCopy79Row" hidden="1">#REF!</definedName>
    <definedName name="XRefCopy7Row" localSheetId="3" hidden="1">#REF!</definedName>
    <definedName name="XRefCopy7Row" hidden="1">#REF!</definedName>
    <definedName name="XRefCopy8" localSheetId="3" hidden="1">'Variación del Activo Neto'!#REF!</definedName>
    <definedName name="XRefCopy8" hidden="1">#REF!</definedName>
    <definedName name="XRefCopy80Row" localSheetId="7" hidden="1">#REF!</definedName>
    <definedName name="XRefCopy80Row" localSheetId="3" hidden="1">#REF!</definedName>
    <definedName name="XRefCopy80Row" hidden="1">#REF!</definedName>
    <definedName name="XRefCopy81Row" localSheetId="3" hidden="1">#REF!</definedName>
    <definedName name="XRefCopy81Row" hidden="1">#REF!</definedName>
    <definedName name="XRefCopy82Row" localSheetId="3" hidden="1">#REF!</definedName>
    <definedName name="XRefCopy82Row" hidden="1">#REF!</definedName>
    <definedName name="XRefCopy83Row" localSheetId="3" hidden="1">#REF!</definedName>
    <definedName name="XRefCopy83Row" hidden="1">#REF!</definedName>
    <definedName name="XRefCopy84Row" localSheetId="3" hidden="1">#REF!</definedName>
    <definedName name="XRefCopy84Row" hidden="1">#REF!</definedName>
    <definedName name="XRefCopy85" hidden="1">#REF!</definedName>
    <definedName name="XRefCopy85Row" localSheetId="3" hidden="1">#REF!</definedName>
    <definedName name="XRefCopy85Row" hidden="1">#REF!</definedName>
    <definedName name="XRefCopy86" hidden="1">#REF!</definedName>
    <definedName name="XRefCopy86Row" localSheetId="3" hidden="1">#REF!</definedName>
    <definedName name="XRefCopy86Row" hidden="1">#REF!</definedName>
    <definedName name="XRefCopy87" hidden="1">#REF!</definedName>
    <definedName name="XRefCopy87Row" localSheetId="3" hidden="1">#REF!</definedName>
    <definedName name="XRefCopy87Row" hidden="1">#REF!</definedName>
    <definedName name="XRefCopy88" hidden="1">#REF!</definedName>
    <definedName name="XRefCopy88Row" localSheetId="3" hidden="1">#REF!</definedName>
    <definedName name="XRefCopy88Row" hidden="1">#REF!</definedName>
    <definedName name="XRefCopy89" hidden="1">#REF!</definedName>
    <definedName name="XRefCopy89Row" localSheetId="3" hidden="1">#REF!</definedName>
    <definedName name="XRefCopy89Row" hidden="1">#REF!</definedName>
    <definedName name="XRefCopy8Row" localSheetId="3" hidden="1">#REF!</definedName>
    <definedName name="XRefCopy8Row" hidden="1">#REF!</definedName>
    <definedName name="XRefCopy9" localSheetId="3" hidden="1">'Variación del Activo Neto'!#REF!</definedName>
    <definedName name="XRefCopy9" hidden="1">#REF!</definedName>
    <definedName name="XRefCopy90" localSheetId="7" hidden="1">#REF!</definedName>
    <definedName name="XRefCopy90" hidden="1">#REF!</definedName>
    <definedName name="XRefCopy90Row" localSheetId="7" hidden="1">#REF!</definedName>
    <definedName name="XRefCopy90Row" localSheetId="3" hidden="1">#REF!</definedName>
    <definedName name="XRefCopy90Row" hidden="1">#REF!</definedName>
    <definedName name="XRefCopy91" hidden="1">#REF!</definedName>
    <definedName name="XRefCopy91Row" localSheetId="3" hidden="1">#REF!</definedName>
    <definedName name="XRefCopy91Row" hidden="1">#REF!</definedName>
    <definedName name="XRefCopy92" localSheetId="3" hidden="1">#REF!</definedName>
    <definedName name="XRefCopy92" hidden="1">#REF!</definedName>
    <definedName name="XRefCopy92Row" localSheetId="3" hidden="1">#REF!</definedName>
    <definedName name="XRefCopy92Row" hidden="1">#REF!</definedName>
    <definedName name="XRefCopy93" localSheetId="3" hidden="1">#REF!</definedName>
    <definedName name="XRefCopy93" hidden="1">#REF!</definedName>
    <definedName name="XRefCopy93Row" localSheetId="3" hidden="1">#REF!</definedName>
    <definedName name="XRefCopy93Row" hidden="1">#REF!</definedName>
    <definedName name="XRefCopy94" localSheetId="3" hidden="1">#REF!</definedName>
    <definedName name="XRefCopy94" hidden="1">#REF!</definedName>
    <definedName name="XRefCopy94Row" localSheetId="3" hidden="1">#REF!</definedName>
    <definedName name="XRefCopy94Row" hidden="1">#REF!</definedName>
    <definedName name="XRefCopy95" hidden="1">#REF!</definedName>
    <definedName name="XRefCopy95Row" localSheetId="3" hidden="1">#REF!</definedName>
    <definedName name="XRefCopy95Row" hidden="1">#REF!</definedName>
    <definedName name="XRefCopy96" hidden="1">#REF!</definedName>
    <definedName name="XRefCopy96Row" localSheetId="3" hidden="1">#REF!</definedName>
    <definedName name="XRefCopy96Row" hidden="1">#REF!</definedName>
    <definedName name="XRefCopy97" hidden="1">#REF!</definedName>
    <definedName name="XRefCopy97Row" localSheetId="3" hidden="1">#REF!</definedName>
    <definedName name="XRefCopy97Row" hidden="1">#REF!</definedName>
    <definedName name="XRefCopy98" hidden="1">#REF!</definedName>
    <definedName name="XRefCopy98Row" localSheetId="3" hidden="1">#REF!</definedName>
    <definedName name="XRefCopy98Row" hidden="1">#REF!</definedName>
    <definedName name="XRefCopy99" hidden="1">#REF!</definedName>
    <definedName name="XRefCopy99Row" localSheetId="3" hidden="1">#REF!</definedName>
    <definedName name="XRefCopy99Row" hidden="1">#REF!</definedName>
    <definedName name="XRefCopy9Row" localSheetId="3" hidden="1">#REF!</definedName>
    <definedName name="XRefCopy9Row" hidden="1">#REF!</definedName>
    <definedName name="XRefCopyRangeCount" localSheetId="3" hidden="1">76</definedName>
    <definedName name="XRefCopyRangeCount" hidden="1">4</definedName>
    <definedName name="XRefPaste1" localSheetId="7" hidden="1">#REF!</definedName>
    <definedName name="XRefPaste1" hidden="1">#REF!</definedName>
    <definedName name="XRefPaste10" localSheetId="7" hidden="1">#REF!</definedName>
    <definedName name="XRefPaste10" hidden="1">#REF!</definedName>
    <definedName name="XRefPaste100" localSheetId="3" hidden="1">#REF!</definedName>
    <definedName name="XRefPaste100" hidden="1">#REF!</definedName>
    <definedName name="XRefPaste100Row" localSheetId="3" hidden="1">#REF!</definedName>
    <definedName name="XRefPaste100Row" hidden="1">#REF!</definedName>
    <definedName name="XRefPaste101" localSheetId="3" hidden="1">#REF!</definedName>
    <definedName name="XRefPaste101" hidden="1">#REF!</definedName>
    <definedName name="XRefPaste101Row" localSheetId="3" hidden="1">#REF!</definedName>
    <definedName name="XRefPaste101Row" hidden="1">#REF!</definedName>
    <definedName name="XRefPaste102" localSheetId="3" hidden="1">#REF!</definedName>
    <definedName name="XRefPaste102" hidden="1">#REF!</definedName>
    <definedName name="XRefPaste102Row" localSheetId="3" hidden="1">#REF!</definedName>
    <definedName name="XRefPaste102Row" hidden="1">#REF!</definedName>
    <definedName name="XRefPaste103" localSheetId="3" hidden="1">#REF!</definedName>
    <definedName name="XRefPaste103" hidden="1">#REF!</definedName>
    <definedName name="XRefPaste103Row" localSheetId="3" hidden="1">#REF!</definedName>
    <definedName name="XRefPaste103Row" hidden="1">#REF!</definedName>
    <definedName name="XRefPaste104" localSheetId="3" hidden="1">#REF!</definedName>
    <definedName name="XRefPaste104" hidden="1">#REF!</definedName>
    <definedName name="XRefPaste104Row" localSheetId="3" hidden="1">#REF!</definedName>
    <definedName name="XRefPaste104Row" hidden="1">#REF!</definedName>
    <definedName name="XRefPaste105" localSheetId="3" hidden="1">#REF!</definedName>
    <definedName name="XRefPaste105" hidden="1">#REF!</definedName>
    <definedName name="XRefPaste105Row" localSheetId="3" hidden="1">#REF!</definedName>
    <definedName name="XRefPaste105Row" hidden="1">#REF!</definedName>
    <definedName name="XRefPaste106" localSheetId="3" hidden="1">#REF!</definedName>
    <definedName name="XRefPaste106" hidden="1">#REF!</definedName>
    <definedName name="XRefPaste106Row" localSheetId="3" hidden="1">#REF!</definedName>
    <definedName name="XRefPaste106Row" hidden="1">#REF!</definedName>
    <definedName name="XRefPaste107" localSheetId="3" hidden="1">#REF!</definedName>
    <definedName name="XRefPaste107" hidden="1">#REF!</definedName>
    <definedName name="XRefPaste107Row" localSheetId="3" hidden="1">#REF!</definedName>
    <definedName name="XRefPaste107Row" hidden="1">#REF!</definedName>
    <definedName name="XRefPaste108" localSheetId="3" hidden="1">#REF!</definedName>
    <definedName name="XRefPaste108" hidden="1">#REF!</definedName>
    <definedName name="XRefPaste108Row" localSheetId="3" hidden="1">#REF!</definedName>
    <definedName name="XRefPaste108Row" hidden="1">#REF!</definedName>
    <definedName name="XRefPaste109" localSheetId="3" hidden="1">#REF!</definedName>
    <definedName name="XRefPaste109" hidden="1">#REF!</definedName>
    <definedName name="XRefPaste109Row" localSheetId="3" hidden="1">#REF!</definedName>
    <definedName name="XRefPaste109Row" hidden="1">#REF!</definedName>
    <definedName name="XRefPaste10Row" localSheetId="3" hidden="1">#REF!</definedName>
    <definedName name="XRefPaste10Row" hidden="1">#REF!</definedName>
    <definedName name="XRefPaste11" hidden="1">#REF!</definedName>
    <definedName name="XRefPaste110" localSheetId="3" hidden="1">#REF!</definedName>
    <definedName name="XRefPaste110" hidden="1">#REF!</definedName>
    <definedName name="XRefPaste110Row" localSheetId="3" hidden="1">#REF!</definedName>
    <definedName name="XRefPaste110Row" hidden="1">#REF!</definedName>
    <definedName name="XRefPaste111" localSheetId="3" hidden="1">#REF!</definedName>
    <definedName name="XRefPaste111" hidden="1">#REF!</definedName>
    <definedName name="XRefPaste111Row" localSheetId="3" hidden="1">#REF!</definedName>
    <definedName name="XRefPaste111Row" hidden="1">#REF!</definedName>
    <definedName name="XRefPaste112" localSheetId="3" hidden="1">#REF!</definedName>
    <definedName name="XRefPaste112" hidden="1">#REF!</definedName>
    <definedName name="XRefPaste112Row" localSheetId="3" hidden="1">#REF!</definedName>
    <definedName name="XRefPaste112Row" hidden="1">#REF!</definedName>
    <definedName name="XRefPaste113" localSheetId="3" hidden="1">#REF!</definedName>
    <definedName name="XRefPaste113" hidden="1">#REF!</definedName>
    <definedName name="XRefPaste113Row" localSheetId="3" hidden="1">#REF!</definedName>
    <definedName name="XRefPaste113Row" hidden="1">#REF!</definedName>
    <definedName name="XRefPaste114" localSheetId="3" hidden="1">#REF!</definedName>
    <definedName name="XRefPaste114" hidden="1">#REF!</definedName>
    <definedName name="XRefPaste114Row" localSheetId="3" hidden="1">#REF!</definedName>
    <definedName name="XRefPaste114Row" hidden="1">#REF!</definedName>
    <definedName name="XRefPaste115" localSheetId="3" hidden="1">#REF!</definedName>
    <definedName name="XRefPaste115" hidden="1">#REF!</definedName>
    <definedName name="XRefPaste115Row" localSheetId="3" hidden="1">#REF!</definedName>
    <definedName name="XRefPaste115Row" hidden="1">#REF!</definedName>
    <definedName name="XRefPaste116" localSheetId="3" hidden="1">#REF!</definedName>
    <definedName name="XRefPaste116" hidden="1">#REF!</definedName>
    <definedName name="XRefPaste116Row" localSheetId="3" hidden="1">#REF!</definedName>
    <definedName name="XRefPaste116Row" hidden="1">#REF!</definedName>
    <definedName name="XRefPaste117" localSheetId="3" hidden="1">#REF!</definedName>
    <definedName name="XRefPaste117" hidden="1">#REF!</definedName>
    <definedName name="XRefPaste117Row" localSheetId="3" hidden="1">#REF!</definedName>
    <definedName name="XRefPaste117Row" hidden="1">#REF!</definedName>
    <definedName name="XRefPaste118" localSheetId="3" hidden="1">#REF!</definedName>
    <definedName name="XRefPaste118" hidden="1">#REF!</definedName>
    <definedName name="XRefPaste118Row" localSheetId="3" hidden="1">#REF!</definedName>
    <definedName name="XRefPaste118Row" hidden="1">#REF!</definedName>
    <definedName name="XRefPaste119" localSheetId="3" hidden="1">#REF!</definedName>
    <definedName name="XRefPaste119" hidden="1">#REF!</definedName>
    <definedName name="XRefPaste119Row" localSheetId="3" hidden="1">#REF!</definedName>
    <definedName name="XRefPaste119Row" hidden="1">#REF!</definedName>
    <definedName name="XRefPaste11Row" localSheetId="3" hidden="1">#REF!</definedName>
    <definedName name="XRefPaste11Row" hidden="1">#REF!</definedName>
    <definedName name="XRefPaste12" localSheetId="3" hidden="1">#REF!</definedName>
    <definedName name="XRefPaste12" hidden="1">#REF!</definedName>
    <definedName name="XRefPaste120" localSheetId="3" hidden="1">#REF!</definedName>
    <definedName name="XRefPaste120" hidden="1">#REF!</definedName>
    <definedName name="XRefPaste120Row" localSheetId="3" hidden="1">#REF!</definedName>
    <definedName name="XRefPaste120Row" hidden="1">#REF!</definedName>
    <definedName name="XRefPaste121" localSheetId="3" hidden="1">#REF!</definedName>
    <definedName name="XRefPaste121" hidden="1">#REF!</definedName>
    <definedName name="XRefPaste121Row" localSheetId="3" hidden="1">#REF!</definedName>
    <definedName name="XRefPaste121Row" hidden="1">#REF!</definedName>
    <definedName name="XRefPaste122" localSheetId="3" hidden="1">#REF!</definedName>
    <definedName name="XRefPaste122" hidden="1">#REF!</definedName>
    <definedName name="XRefPaste122Row" localSheetId="3" hidden="1">#REF!</definedName>
    <definedName name="XRefPaste122Row" hidden="1">#REF!</definedName>
    <definedName name="XRefPaste123" localSheetId="3" hidden="1">#REF!</definedName>
    <definedName name="XRefPaste123" hidden="1">#REF!</definedName>
    <definedName name="XRefPaste123Row" localSheetId="3" hidden="1">#REF!</definedName>
    <definedName name="XRefPaste123Row" hidden="1">#REF!</definedName>
    <definedName name="XRefPaste124" localSheetId="3" hidden="1">#REF!</definedName>
    <definedName name="XRefPaste124" hidden="1">#REF!</definedName>
    <definedName name="XRefPaste124Row" localSheetId="3" hidden="1">#REF!</definedName>
    <definedName name="XRefPaste124Row" hidden="1">#REF!</definedName>
    <definedName name="XRefPaste125" localSheetId="3" hidden="1">#REF!</definedName>
    <definedName name="XRefPaste125" hidden="1">#REF!</definedName>
    <definedName name="XRefPaste125Row" localSheetId="3" hidden="1">#REF!</definedName>
    <definedName name="XRefPaste125Row" hidden="1">#REF!</definedName>
    <definedName name="XRefPaste126" localSheetId="3" hidden="1">#REF!</definedName>
    <definedName name="XRefPaste126" hidden="1">#REF!</definedName>
    <definedName name="XRefPaste126Row" localSheetId="3" hidden="1">#REF!</definedName>
    <definedName name="XRefPaste126Row" hidden="1">#REF!</definedName>
    <definedName name="XRefPaste127" localSheetId="3" hidden="1">#REF!</definedName>
    <definedName name="XRefPaste127" hidden="1">#REF!</definedName>
    <definedName name="XRefPaste127Row" localSheetId="3" hidden="1">#REF!</definedName>
    <definedName name="XRefPaste127Row" hidden="1">#REF!</definedName>
    <definedName name="XRefPaste128" localSheetId="3" hidden="1">#REF!</definedName>
    <definedName name="XRefPaste128" hidden="1">#REF!</definedName>
    <definedName name="XRefPaste128Row" localSheetId="3" hidden="1">#REF!</definedName>
    <definedName name="XRefPaste128Row" hidden="1">#REF!</definedName>
    <definedName name="XRefPaste129" localSheetId="3" hidden="1">#REF!</definedName>
    <definedName name="XRefPaste129" hidden="1">#REF!</definedName>
    <definedName name="XRefPaste129Row" localSheetId="3" hidden="1">#REF!</definedName>
    <definedName name="XRefPaste129Row" hidden="1">#REF!</definedName>
    <definedName name="XRefPaste12Row" localSheetId="3" hidden="1">#REF!</definedName>
    <definedName name="XRefPaste12Row" hidden="1">#REF!</definedName>
    <definedName name="XRefPaste13" hidden="1">#REF!</definedName>
    <definedName name="XRefPaste130" localSheetId="3" hidden="1">#REF!</definedName>
    <definedName name="XRefPaste130" hidden="1">#REF!</definedName>
    <definedName name="XRefPaste130Row" localSheetId="3" hidden="1">#REF!</definedName>
    <definedName name="XRefPaste130Row" hidden="1">#REF!</definedName>
    <definedName name="XRefPaste131" localSheetId="3" hidden="1">#REF!</definedName>
    <definedName name="XRefPaste131" hidden="1">#REF!</definedName>
    <definedName name="XRefPaste131Row" localSheetId="3" hidden="1">#REF!</definedName>
    <definedName name="XRefPaste131Row" hidden="1">#REF!</definedName>
    <definedName name="XRefPaste132" localSheetId="3" hidden="1">#REF!</definedName>
    <definedName name="XRefPaste132" hidden="1">#REF!</definedName>
    <definedName name="XRefPaste132Row" localSheetId="3" hidden="1">#REF!</definedName>
    <definedName name="XRefPaste132Row" hidden="1">#REF!</definedName>
    <definedName name="XRefPaste133" localSheetId="3" hidden="1">#REF!</definedName>
    <definedName name="XRefPaste133" hidden="1">#REF!</definedName>
    <definedName name="XRefPaste133Row" localSheetId="3" hidden="1">#REF!</definedName>
    <definedName name="XRefPaste133Row" hidden="1">#REF!</definedName>
    <definedName name="XRefPaste134" localSheetId="3" hidden="1">#REF!</definedName>
    <definedName name="XRefPaste134" hidden="1">#REF!</definedName>
    <definedName name="XRefPaste134Row" localSheetId="3" hidden="1">#REF!</definedName>
    <definedName name="XRefPaste134Row" hidden="1">#REF!</definedName>
    <definedName name="XRefPaste135" localSheetId="3" hidden="1">#REF!</definedName>
    <definedName name="XRefPaste135" hidden="1">#REF!</definedName>
    <definedName name="XRefPaste135Row" localSheetId="3" hidden="1">#REF!</definedName>
    <definedName name="XRefPaste135Row" hidden="1">#REF!</definedName>
    <definedName name="XRefPaste136" localSheetId="3" hidden="1">#REF!</definedName>
    <definedName name="XRefPaste136" hidden="1">#REF!</definedName>
    <definedName name="XRefPaste136Row" localSheetId="3" hidden="1">#REF!</definedName>
    <definedName name="XRefPaste136Row" hidden="1">#REF!</definedName>
    <definedName name="XRefPaste137" localSheetId="3" hidden="1">#REF!</definedName>
    <definedName name="XRefPaste137" hidden="1">#REF!</definedName>
    <definedName name="XRefPaste137Row" localSheetId="3" hidden="1">#REF!</definedName>
    <definedName name="XRefPaste137Row" hidden="1">#REF!</definedName>
    <definedName name="XRefPaste138" localSheetId="3" hidden="1">#REF!</definedName>
    <definedName name="XRefPaste138" hidden="1">#REF!</definedName>
    <definedName name="XRefPaste138Row" localSheetId="3" hidden="1">#REF!</definedName>
    <definedName name="XRefPaste138Row" hidden="1">#REF!</definedName>
    <definedName name="XRefPaste139" localSheetId="3" hidden="1">#REF!</definedName>
    <definedName name="XRefPaste139" hidden="1">#REF!</definedName>
    <definedName name="XRefPaste139Row" localSheetId="3" hidden="1">#REF!</definedName>
    <definedName name="XRefPaste139Row" hidden="1">#REF!</definedName>
    <definedName name="XRefPaste13Row" localSheetId="3" hidden="1">#REF!</definedName>
    <definedName name="XRefPaste13Row" hidden="1">#REF!</definedName>
    <definedName name="XRefPaste14" localSheetId="3" hidden="1">#REF!</definedName>
    <definedName name="XRefPaste14" hidden="1">#REF!</definedName>
    <definedName name="XRefPaste140" localSheetId="3" hidden="1">#REF!</definedName>
    <definedName name="XRefPaste140" hidden="1">#REF!</definedName>
    <definedName name="XRefPaste140Row" localSheetId="3" hidden="1">#REF!</definedName>
    <definedName name="XRefPaste140Row" hidden="1">#REF!</definedName>
    <definedName name="XRefPaste141" localSheetId="3" hidden="1">#REF!</definedName>
    <definedName name="XRefPaste141" hidden="1">#REF!</definedName>
    <definedName name="XRefPaste141Row" localSheetId="3" hidden="1">#REF!</definedName>
    <definedName name="XRefPaste141Row" hidden="1">#REF!</definedName>
    <definedName name="XRefPaste142" localSheetId="3" hidden="1">#REF!</definedName>
    <definedName name="XRefPaste142" hidden="1">#REF!</definedName>
    <definedName name="XRefPaste142Row" localSheetId="3" hidden="1">#REF!</definedName>
    <definedName name="XRefPaste142Row" hidden="1">#REF!</definedName>
    <definedName name="XRefPaste143" localSheetId="3" hidden="1">#REF!</definedName>
    <definedName name="XRefPaste143" hidden="1">#REF!</definedName>
    <definedName name="XRefPaste143Row" localSheetId="3" hidden="1">#REF!</definedName>
    <definedName name="XRefPaste143Row" hidden="1">#REF!</definedName>
    <definedName name="XRefPaste144" localSheetId="3" hidden="1">#REF!</definedName>
    <definedName name="XRefPaste144" hidden="1">#REF!</definedName>
    <definedName name="XRefPaste144Row" localSheetId="3" hidden="1">#REF!</definedName>
    <definedName name="XRefPaste144Row" hidden="1">#REF!</definedName>
    <definedName name="XRefPaste145" localSheetId="3" hidden="1">#REF!</definedName>
    <definedName name="XRefPaste145" hidden="1">#REF!</definedName>
    <definedName name="XRefPaste145Row" localSheetId="3" hidden="1">#REF!</definedName>
    <definedName name="XRefPaste145Row" hidden="1">#REF!</definedName>
    <definedName name="XRefPaste146" localSheetId="3" hidden="1">#REF!</definedName>
    <definedName name="XRefPaste146" hidden="1">#REF!</definedName>
    <definedName name="XRefPaste146Row" localSheetId="3" hidden="1">#REF!</definedName>
    <definedName name="XRefPaste146Row" hidden="1">#REF!</definedName>
    <definedName name="XRefPaste147" localSheetId="3" hidden="1">#REF!</definedName>
    <definedName name="XRefPaste147" hidden="1">#REF!</definedName>
    <definedName name="XRefPaste147Row" localSheetId="3" hidden="1">#REF!</definedName>
    <definedName name="XRefPaste147Row" hidden="1">#REF!</definedName>
    <definedName name="XRefPaste148" localSheetId="3" hidden="1">#REF!</definedName>
    <definedName name="XRefPaste148" hidden="1">#REF!</definedName>
    <definedName name="XRefPaste148Row" localSheetId="3" hidden="1">#REF!</definedName>
    <definedName name="XRefPaste148Row" hidden="1">#REF!</definedName>
    <definedName name="XRefPaste14Row" localSheetId="3" hidden="1">#REF!</definedName>
    <definedName name="XRefPaste14Row" hidden="1">#REF!</definedName>
    <definedName name="XRefPaste15" hidden="1">#REF!</definedName>
    <definedName name="XRefPaste15Row" localSheetId="3" hidden="1">#REF!</definedName>
    <definedName name="XRefPaste15Row" hidden="1">#REF!</definedName>
    <definedName name="XRefPaste16" hidden="1">#REF!</definedName>
    <definedName name="XRefPaste16Row" localSheetId="3" hidden="1">#REF!</definedName>
    <definedName name="XRefPaste16Row" hidden="1">#REF!</definedName>
    <definedName name="XRefPaste17" hidden="1">#REF!</definedName>
    <definedName name="XRefPaste17Row" localSheetId="3" hidden="1">#REF!</definedName>
    <definedName name="XRefPaste17Row" hidden="1">#REF!</definedName>
    <definedName name="XRefPaste18" localSheetId="7" hidden="1">#REF!</definedName>
    <definedName name="XRefPaste18" localSheetId="3" hidden="1">'Variación del Activo Neto'!#REF!</definedName>
    <definedName name="XRefPaste18" hidden="1">#REF!</definedName>
    <definedName name="XRefPaste18Row" localSheetId="7" hidden="1">#REF!</definedName>
    <definedName name="XRefPaste18Row" localSheetId="3" hidden="1">#REF!</definedName>
    <definedName name="XRefPaste18Row" hidden="1">#REF!</definedName>
    <definedName name="XRefPaste19" localSheetId="3" hidden="1">#REF!</definedName>
    <definedName name="XRefPaste19" hidden="1">#REF!</definedName>
    <definedName name="XRefPaste19Row" localSheetId="3" hidden="1">#REF!</definedName>
    <definedName name="XRefPaste19Row" hidden="1">#REF!</definedName>
    <definedName name="XRefPaste1Row" localSheetId="3" hidden="1">#REF!</definedName>
    <definedName name="XRefPaste1Row" hidden="1">#REF!</definedName>
    <definedName name="XRefPaste2" hidden="1">#REF!</definedName>
    <definedName name="XRefPaste20" localSheetId="3" hidden="1">#REF!</definedName>
    <definedName name="XRefPaste20" hidden="1">#REF!</definedName>
    <definedName name="XRefPaste20Row" localSheetId="3" hidden="1">#REF!</definedName>
    <definedName name="XRefPaste20Row" hidden="1">#REF!</definedName>
    <definedName name="XRefPaste21" localSheetId="3" hidden="1">#REF!</definedName>
    <definedName name="XRefPaste21" hidden="1">#REF!</definedName>
    <definedName name="XRefPaste21Row" localSheetId="3" hidden="1">#REF!</definedName>
    <definedName name="XRefPaste21Row" hidden="1">#REF!</definedName>
    <definedName name="XRefPaste22" localSheetId="3" hidden="1">#REF!</definedName>
    <definedName name="XRefPaste22" hidden="1">#REF!</definedName>
    <definedName name="XRefPaste22Row" localSheetId="3" hidden="1">#REF!</definedName>
    <definedName name="XRefPaste22Row" hidden="1">#REF!</definedName>
    <definedName name="XRefPaste23" localSheetId="3" hidden="1">#REF!</definedName>
    <definedName name="XRefPaste23" hidden="1">#REF!</definedName>
    <definedName name="XRefPaste23Row" localSheetId="3" hidden="1">#REF!</definedName>
    <definedName name="XRefPaste23Row" hidden="1">#REF!</definedName>
    <definedName name="XRefPaste24" localSheetId="3" hidden="1">#REF!</definedName>
    <definedName name="XRefPaste24" hidden="1">#REF!</definedName>
    <definedName name="XRefPaste24Row" localSheetId="3" hidden="1">#REF!</definedName>
    <definedName name="XRefPaste24Row" hidden="1">#REF!</definedName>
    <definedName name="XRefPaste25" localSheetId="3" hidden="1">#REF!</definedName>
    <definedName name="XRefPaste25" hidden="1">#REF!</definedName>
    <definedName name="XRefPaste25Row" localSheetId="3" hidden="1">#REF!</definedName>
    <definedName name="XRefPaste25Row" hidden="1">#REF!</definedName>
    <definedName name="XRefPaste26" localSheetId="3" hidden="1">#REF!</definedName>
    <definedName name="XRefPaste26" hidden="1">#REF!</definedName>
    <definedName name="XRefPaste26Row" localSheetId="3" hidden="1">#REF!</definedName>
    <definedName name="XRefPaste26Row" hidden="1">#REF!</definedName>
    <definedName name="XRefPaste27" localSheetId="3" hidden="1">#REF!</definedName>
    <definedName name="XRefPaste27" hidden="1">#REF!</definedName>
    <definedName name="XRefPaste27Row" localSheetId="3" hidden="1">#REF!</definedName>
    <definedName name="XRefPaste27Row" hidden="1">#REF!</definedName>
    <definedName name="XRefPaste28" localSheetId="3" hidden="1">#REF!</definedName>
    <definedName name="XRefPaste28" hidden="1">#REF!</definedName>
    <definedName name="XRefPaste28Row" localSheetId="3" hidden="1">#REF!</definedName>
    <definedName name="XRefPaste28Row" hidden="1">#REF!</definedName>
    <definedName name="XRefPaste29" localSheetId="3" hidden="1">#REF!</definedName>
    <definedName name="XRefPaste29" hidden="1">#REF!</definedName>
    <definedName name="XRefPaste29Row" localSheetId="3" hidden="1">#REF!</definedName>
    <definedName name="XRefPaste29Row" hidden="1">#REF!</definedName>
    <definedName name="XRefPaste2Row" localSheetId="3" hidden="1">#REF!</definedName>
    <definedName name="XRefPaste2Row" hidden="1">#REF!</definedName>
    <definedName name="XRefPaste3" hidden="1">#REF!</definedName>
    <definedName name="XRefPaste30" localSheetId="3" hidden="1">#REF!</definedName>
    <definedName name="XRefPaste30" hidden="1">#REF!</definedName>
    <definedName name="XRefPaste30Row" localSheetId="3" hidden="1">#REF!</definedName>
    <definedName name="XRefPaste30Row" hidden="1">#REF!</definedName>
    <definedName name="XRefPaste31" localSheetId="3" hidden="1">#REF!</definedName>
    <definedName name="XRefPaste31" hidden="1">#REF!</definedName>
    <definedName name="XRefPaste31Row" localSheetId="3" hidden="1">#REF!</definedName>
    <definedName name="XRefPaste31Row" hidden="1">#REF!</definedName>
    <definedName name="XRefPaste32" localSheetId="3" hidden="1">#REF!</definedName>
    <definedName name="XRefPaste32" hidden="1">#REF!</definedName>
    <definedName name="XRefPaste32Row" localSheetId="3" hidden="1">#REF!</definedName>
    <definedName name="XRefPaste32Row" hidden="1">#REF!</definedName>
    <definedName name="XRefPaste33" hidden="1">#REF!</definedName>
    <definedName name="XRefPaste33Row" localSheetId="3" hidden="1">#REF!</definedName>
    <definedName name="XRefPaste33Row" hidden="1">#REF!</definedName>
    <definedName name="XRefPaste34" localSheetId="3" hidden="1">#REF!</definedName>
    <definedName name="XRefPaste34" hidden="1">#REF!</definedName>
    <definedName name="XRefPaste34Row" localSheetId="3" hidden="1">#REF!</definedName>
    <definedName name="XRefPaste34Row" hidden="1">#REF!</definedName>
    <definedName name="XRefPaste35" hidden="1">#REF!</definedName>
    <definedName name="XRefPaste35Row" localSheetId="3" hidden="1">#REF!</definedName>
    <definedName name="XRefPaste35Row" hidden="1">#REF!</definedName>
    <definedName name="XRefPaste36" localSheetId="3" hidden="1">#REF!</definedName>
    <definedName name="XRefPaste36" hidden="1">#REF!</definedName>
    <definedName name="XRefPaste36Row" localSheetId="3" hidden="1">#REF!</definedName>
    <definedName name="XRefPaste36Row" hidden="1">#REF!</definedName>
    <definedName name="XRefPaste37" localSheetId="3" hidden="1">#REF!</definedName>
    <definedName name="XRefPaste37" hidden="1">#REF!</definedName>
    <definedName name="XRefPaste37Row" localSheetId="3" hidden="1">#REF!</definedName>
    <definedName name="XRefPaste37Row" hidden="1">#REF!</definedName>
    <definedName name="XRefPaste38" localSheetId="3" hidden="1">#REF!</definedName>
    <definedName name="XRefPaste38" hidden="1">#REF!</definedName>
    <definedName name="XRefPaste38Row" localSheetId="3" hidden="1">#REF!</definedName>
    <definedName name="XRefPaste38Row" hidden="1">#REF!</definedName>
    <definedName name="XRefPaste39" localSheetId="3" hidden="1">#REF!</definedName>
    <definedName name="XRefPaste39" hidden="1">#REF!</definedName>
    <definedName name="XRefPaste39Row" localSheetId="3" hidden="1">#REF!</definedName>
    <definedName name="XRefPaste39Row" hidden="1">#REF!</definedName>
    <definedName name="XRefPaste3Row" localSheetId="3" hidden="1">#REF!</definedName>
    <definedName name="XRefPaste3Row" hidden="1">#REF!</definedName>
    <definedName name="XRefPaste4" hidden="1">#REF!</definedName>
    <definedName name="XRefPaste40" localSheetId="3" hidden="1">#REF!</definedName>
    <definedName name="XRefPaste40" hidden="1">#REF!</definedName>
    <definedName name="XRefPaste40Row" localSheetId="3" hidden="1">#REF!</definedName>
    <definedName name="XRefPaste40Row" hidden="1">#REF!</definedName>
    <definedName name="XRefPaste41" localSheetId="3" hidden="1">#REF!</definedName>
    <definedName name="XRefPaste41" hidden="1">#REF!</definedName>
    <definedName name="XRefPaste41Row" localSheetId="3" hidden="1">#REF!</definedName>
    <definedName name="XRefPaste41Row" hidden="1">#REF!</definedName>
    <definedName name="XRefPaste42" localSheetId="3" hidden="1">#REF!</definedName>
    <definedName name="XRefPaste42" hidden="1">#REF!</definedName>
    <definedName name="XRefPaste42Row" localSheetId="3" hidden="1">#REF!</definedName>
    <definedName name="XRefPaste42Row" hidden="1">#REF!</definedName>
    <definedName name="XRefPaste43" localSheetId="3" hidden="1">#REF!</definedName>
    <definedName name="XRefPaste43" hidden="1">#REF!</definedName>
    <definedName name="XRefPaste43Row" localSheetId="3" hidden="1">#REF!</definedName>
    <definedName name="XRefPaste43Row" hidden="1">#REF!</definedName>
    <definedName name="XRefPaste44" localSheetId="3" hidden="1">#REF!</definedName>
    <definedName name="XRefPaste44" hidden="1">#REF!</definedName>
    <definedName name="XRefPaste44Row" localSheetId="3" hidden="1">#REF!</definedName>
    <definedName name="XRefPaste44Row" hidden="1">#REF!</definedName>
    <definedName name="XRefPaste45" localSheetId="3" hidden="1">#REF!</definedName>
    <definedName name="XRefPaste45" hidden="1">#REF!</definedName>
    <definedName name="XRefPaste45Row" localSheetId="3" hidden="1">#REF!</definedName>
    <definedName name="XRefPaste45Row" hidden="1">#REF!</definedName>
    <definedName name="XRefPaste46" localSheetId="3" hidden="1">#REF!</definedName>
    <definedName name="XRefPaste46" hidden="1">#REF!</definedName>
    <definedName name="XRefPaste46Row" localSheetId="3" hidden="1">#REF!</definedName>
    <definedName name="XRefPaste46Row" hidden="1">#REF!</definedName>
    <definedName name="XRefPaste47" localSheetId="3" hidden="1">#REF!</definedName>
    <definedName name="XRefPaste47" hidden="1">#REF!</definedName>
    <definedName name="XRefPaste47Row" localSheetId="3" hidden="1">#REF!</definedName>
    <definedName name="XRefPaste47Row" hidden="1">#REF!</definedName>
    <definedName name="XRefPaste48" localSheetId="3" hidden="1">#REF!</definedName>
    <definedName name="XRefPaste48" hidden="1">#REF!</definedName>
    <definedName name="XRefPaste48Row" localSheetId="3" hidden="1">#REF!</definedName>
    <definedName name="XRefPaste48Row" hidden="1">#REF!</definedName>
    <definedName name="XRefPaste49" localSheetId="3" hidden="1">#REF!</definedName>
    <definedName name="XRefPaste49" hidden="1">#REF!</definedName>
    <definedName name="XRefPaste49Row" localSheetId="3" hidden="1">#REF!</definedName>
    <definedName name="XRefPaste49Row" hidden="1">#REF!</definedName>
    <definedName name="XRefPaste4Row" localSheetId="3" hidden="1">#REF!</definedName>
    <definedName name="XRefPaste4Row" hidden="1">#REF!</definedName>
    <definedName name="XRefPaste5" localSheetId="3" hidden="1">'Variación del Activo Neto'!#REF!</definedName>
    <definedName name="XRefPaste5" hidden="1">#REF!</definedName>
    <definedName name="XRefPaste50" localSheetId="7" hidden="1">#REF!</definedName>
    <definedName name="XRefPaste50" localSheetId="3" hidden="1">#REF!</definedName>
    <definedName name="XRefPaste50" hidden="1">#REF!</definedName>
    <definedName name="XRefPaste50Row" localSheetId="3" hidden="1">#REF!</definedName>
    <definedName name="XRefPaste50Row" hidden="1">#REF!</definedName>
    <definedName name="XRefPaste51" localSheetId="3" hidden="1">#REF!</definedName>
    <definedName name="XRefPaste51" hidden="1">#REF!</definedName>
    <definedName name="XRefPaste51Row" localSheetId="3" hidden="1">#REF!</definedName>
    <definedName name="XRefPaste51Row" hidden="1">#REF!</definedName>
    <definedName name="XRefPaste52" localSheetId="3" hidden="1">#REF!</definedName>
    <definedName name="XRefPaste52" hidden="1">#REF!</definedName>
    <definedName name="XRefPaste52Row" localSheetId="3" hidden="1">#REF!</definedName>
    <definedName name="XRefPaste52Row" hidden="1">#REF!</definedName>
    <definedName name="XRefPaste53" localSheetId="3" hidden="1">#REF!</definedName>
    <definedName name="XRefPaste53" hidden="1">#REF!</definedName>
    <definedName name="XRefPaste53Row" localSheetId="3" hidden="1">#REF!</definedName>
    <definedName name="XRefPaste53Row" hidden="1">#REF!</definedName>
    <definedName name="XRefPaste54" localSheetId="3" hidden="1">#REF!</definedName>
    <definedName name="XRefPaste54" hidden="1">#REF!</definedName>
    <definedName name="XRefPaste54Row" localSheetId="3" hidden="1">#REF!</definedName>
    <definedName name="XRefPaste54Row" hidden="1">#REF!</definedName>
    <definedName name="XRefPaste55" localSheetId="3" hidden="1">#REF!</definedName>
    <definedName name="XRefPaste55" hidden="1">#REF!</definedName>
    <definedName name="XRefPaste55Row" localSheetId="3" hidden="1">#REF!</definedName>
    <definedName name="XRefPaste55Row" hidden="1">#REF!</definedName>
    <definedName name="XRefPaste56" localSheetId="3" hidden="1">#REF!</definedName>
    <definedName name="XRefPaste56" hidden="1">#REF!</definedName>
    <definedName name="XRefPaste56Row" localSheetId="3" hidden="1">#REF!</definedName>
    <definedName name="XRefPaste56Row" hidden="1">#REF!</definedName>
    <definedName name="XRefPaste57" localSheetId="3" hidden="1">#REF!</definedName>
    <definedName name="XRefPaste57" hidden="1">#REF!</definedName>
    <definedName name="XRefPaste57Row" localSheetId="3" hidden="1">#REF!</definedName>
    <definedName name="XRefPaste57Row" hidden="1">#REF!</definedName>
    <definedName name="XRefPaste58" hidden="1">#REF!</definedName>
    <definedName name="XRefPaste58Row" localSheetId="3" hidden="1">#REF!</definedName>
    <definedName name="XRefPaste58Row" hidden="1">#REF!</definedName>
    <definedName name="XRefPaste59" hidden="1">#REF!</definedName>
    <definedName name="XRefPaste59Row" localSheetId="3" hidden="1">#REF!</definedName>
    <definedName name="XRefPaste59Row" hidden="1">#REF!</definedName>
    <definedName name="XRefPaste5Row" localSheetId="3" hidden="1">#REF!</definedName>
    <definedName name="XRefPaste5Row" hidden="1">#REF!</definedName>
    <definedName name="XRefPaste6" localSheetId="3" hidden="1">#REF!</definedName>
    <definedName name="XRefPaste6" hidden="1">#REF!</definedName>
    <definedName name="XRefPaste60" hidden="1">#REF!</definedName>
    <definedName name="XRefPaste60Row" localSheetId="3" hidden="1">#REF!</definedName>
    <definedName name="XRefPaste60Row" hidden="1">#REF!</definedName>
    <definedName name="XRefPaste61" hidden="1">#REF!</definedName>
    <definedName name="XRefPaste61Row" localSheetId="3" hidden="1">#REF!</definedName>
    <definedName name="XRefPaste61Row" hidden="1">#REF!</definedName>
    <definedName name="XRefPaste62" hidden="1">#REF!</definedName>
    <definedName name="XRefPaste62Row" localSheetId="3" hidden="1">#REF!</definedName>
    <definedName name="XRefPaste62Row" hidden="1">#REF!</definedName>
    <definedName name="XRefPaste63" hidden="1">#REF!</definedName>
    <definedName name="XRefPaste63Row" localSheetId="3" hidden="1">#REF!</definedName>
    <definedName name="XRefPaste63Row" hidden="1">#REF!</definedName>
    <definedName name="XRefPaste64" localSheetId="3" hidden="1">#REF!</definedName>
    <definedName name="XRefPaste64" hidden="1">#REF!</definedName>
    <definedName name="XRefPaste64Row" localSheetId="3" hidden="1">#REF!</definedName>
    <definedName name="XRefPaste64Row" hidden="1">#REF!</definedName>
    <definedName name="XRefPaste65" hidden="1">#REF!</definedName>
    <definedName name="XRefPaste65Row" localSheetId="3" hidden="1">#REF!</definedName>
    <definedName name="XRefPaste65Row" hidden="1">#REF!</definedName>
    <definedName name="XRefPaste66" hidden="1">#REF!</definedName>
    <definedName name="XRefPaste66Row" localSheetId="3" hidden="1">#REF!</definedName>
    <definedName name="XRefPaste66Row" hidden="1">#REF!</definedName>
    <definedName name="XRefPaste67" localSheetId="3" hidden="1">#REF!</definedName>
    <definedName name="XRefPaste67" hidden="1">#REF!</definedName>
    <definedName name="XRefPaste67Row" localSheetId="3" hidden="1">#REF!</definedName>
    <definedName name="XRefPaste67Row" hidden="1">#REF!</definedName>
    <definedName name="XRefPaste68" hidden="1">#REF!</definedName>
    <definedName name="XRefPaste68Row" localSheetId="3" hidden="1">#REF!</definedName>
    <definedName name="XRefPaste68Row" hidden="1">#REF!</definedName>
    <definedName name="XRefPaste69" hidden="1">#REF!</definedName>
    <definedName name="XRefPaste69Row" localSheetId="3" hidden="1">#REF!</definedName>
    <definedName name="XRefPaste69Row" hidden="1">#REF!</definedName>
    <definedName name="XRefPaste6Row" localSheetId="3" hidden="1">#REF!</definedName>
    <definedName name="XRefPaste6Row" hidden="1">#REF!</definedName>
    <definedName name="XRefPaste7" localSheetId="3" hidden="1">#REF!</definedName>
    <definedName name="XRefPaste7" hidden="1">#REF!</definedName>
    <definedName name="XRefPaste70" hidden="1">#REF!</definedName>
    <definedName name="XRefPaste70Row" localSheetId="3" hidden="1">#REF!</definedName>
    <definedName name="XRefPaste70Row" hidden="1">#REF!</definedName>
    <definedName name="XRefPaste71" hidden="1">#REF!</definedName>
    <definedName name="XRefPaste71Row" localSheetId="3" hidden="1">#REF!</definedName>
    <definedName name="XRefPaste71Row" hidden="1">#REF!</definedName>
    <definedName name="XRefPaste72" localSheetId="3" hidden="1">#REF!</definedName>
    <definedName name="XRefPaste72" hidden="1">#REF!</definedName>
    <definedName name="XRefPaste72Row" localSheetId="3" hidden="1">#REF!</definedName>
    <definedName name="XRefPaste72Row" hidden="1">#REF!</definedName>
    <definedName name="XRefPaste73" localSheetId="3" hidden="1">#REF!</definedName>
    <definedName name="XRefPaste73" hidden="1">#REF!</definedName>
    <definedName name="XRefPaste73Row" localSheetId="3" hidden="1">#REF!</definedName>
    <definedName name="XRefPaste73Row" hidden="1">#REF!</definedName>
    <definedName name="XRefPaste74" localSheetId="3" hidden="1">#REF!</definedName>
    <definedName name="XRefPaste74" hidden="1">#REF!</definedName>
    <definedName name="XRefPaste74Row" localSheetId="3" hidden="1">#REF!</definedName>
    <definedName name="XRefPaste74Row" hidden="1">#REF!</definedName>
    <definedName name="XRefPaste75" localSheetId="3" hidden="1">#REF!</definedName>
    <definedName name="XRefPaste75" hidden="1">#REF!</definedName>
    <definedName name="XRefPaste75Row" localSheetId="3" hidden="1">#REF!</definedName>
    <definedName name="XRefPaste75Row" hidden="1">#REF!</definedName>
    <definedName name="XRefPaste76" localSheetId="3" hidden="1">#REF!</definedName>
    <definedName name="XRefPaste76" hidden="1">#REF!</definedName>
    <definedName name="XRefPaste76Row" localSheetId="3" hidden="1">#REF!</definedName>
    <definedName name="XRefPaste76Row" hidden="1">#REF!</definedName>
    <definedName name="XRefPaste77" localSheetId="3" hidden="1">#REF!</definedName>
    <definedName name="XRefPaste77" hidden="1">#REF!</definedName>
    <definedName name="XRefPaste77Row" localSheetId="3" hidden="1">#REF!</definedName>
    <definedName name="XRefPaste77Row" hidden="1">#REF!</definedName>
    <definedName name="XRefPaste78" localSheetId="3" hidden="1">#REF!</definedName>
    <definedName name="XRefPaste78" hidden="1">#REF!</definedName>
    <definedName name="XRefPaste78Row" localSheetId="3" hidden="1">#REF!</definedName>
    <definedName name="XRefPaste78Row" hidden="1">#REF!</definedName>
    <definedName name="XRefPaste79" localSheetId="3" hidden="1">#REF!</definedName>
    <definedName name="XRefPaste79" hidden="1">#REF!</definedName>
    <definedName name="XRefPaste79Row" localSheetId="3" hidden="1">#REF!</definedName>
    <definedName name="XRefPaste79Row" hidden="1">#REF!</definedName>
    <definedName name="XRefPaste7Row" localSheetId="3" hidden="1">#REF!</definedName>
    <definedName name="XRefPaste7Row" hidden="1">#REF!</definedName>
    <definedName name="XRefPaste8" localSheetId="3" hidden="1">#REF!</definedName>
    <definedName name="XRefPaste8" hidden="1">#REF!</definedName>
    <definedName name="XRefPaste80" localSheetId="3" hidden="1">#REF!</definedName>
    <definedName name="XRefPaste80" hidden="1">#REF!</definedName>
    <definedName name="XRefPaste80Row" localSheetId="3" hidden="1">#REF!</definedName>
    <definedName name="XRefPaste80Row" hidden="1">#REF!</definedName>
    <definedName name="XRefPaste81" localSheetId="3" hidden="1">#REF!</definedName>
    <definedName name="XRefPaste81" hidden="1">#REF!</definedName>
    <definedName name="XRefPaste81Row" localSheetId="3" hidden="1">#REF!</definedName>
    <definedName name="XRefPaste81Row" hidden="1">#REF!</definedName>
    <definedName name="XRefPaste82" localSheetId="3" hidden="1">#REF!</definedName>
    <definedName name="XRefPaste82" hidden="1">#REF!</definedName>
    <definedName name="XRefPaste82Row" localSheetId="3" hidden="1">#REF!</definedName>
    <definedName name="XRefPaste82Row" hidden="1">#REF!</definedName>
    <definedName name="XRefPaste83" localSheetId="3" hidden="1">#REF!</definedName>
    <definedName name="XRefPaste83" hidden="1">#REF!</definedName>
    <definedName name="XRefPaste83Row" localSheetId="3" hidden="1">#REF!</definedName>
    <definedName name="XRefPaste83Row" hidden="1">#REF!</definedName>
    <definedName name="XRefPaste84" localSheetId="3" hidden="1">#REF!</definedName>
    <definedName name="XRefPaste84" hidden="1">#REF!</definedName>
    <definedName name="XRefPaste84Row" localSheetId="3" hidden="1">#REF!</definedName>
    <definedName name="XRefPaste84Row" hidden="1">#REF!</definedName>
    <definedName name="XRefPaste85" localSheetId="3" hidden="1">#REF!</definedName>
    <definedName name="XRefPaste85" hidden="1">#REF!</definedName>
    <definedName name="XRefPaste85Row" localSheetId="3" hidden="1">#REF!</definedName>
    <definedName name="XRefPaste85Row" hidden="1">#REF!</definedName>
    <definedName name="XRefPaste86" localSheetId="3" hidden="1">#REF!</definedName>
    <definedName name="XRefPaste86" hidden="1">#REF!</definedName>
    <definedName name="XRefPaste86Row" localSheetId="3" hidden="1">#REF!</definedName>
    <definedName name="XRefPaste86Row" hidden="1">#REF!</definedName>
    <definedName name="XRefPaste87" localSheetId="3" hidden="1">#REF!</definedName>
    <definedName name="XRefPaste87" hidden="1">#REF!</definedName>
    <definedName name="XRefPaste87Row" localSheetId="3" hidden="1">#REF!</definedName>
    <definedName name="XRefPaste87Row" hidden="1">#REF!</definedName>
    <definedName name="XRefPaste88" localSheetId="3" hidden="1">#REF!</definedName>
    <definedName name="XRefPaste88" hidden="1">#REF!</definedName>
    <definedName name="XRefPaste88Row" localSheetId="3" hidden="1">#REF!</definedName>
    <definedName name="XRefPaste88Row" hidden="1">#REF!</definedName>
    <definedName name="XRefPaste89" localSheetId="3" hidden="1">#REF!</definedName>
    <definedName name="XRefPaste89" hidden="1">#REF!</definedName>
    <definedName name="XRefPaste89Row" localSheetId="3" hidden="1">#REF!</definedName>
    <definedName name="XRefPaste89Row" hidden="1">#REF!</definedName>
    <definedName name="XRefPaste8Row" localSheetId="3" hidden="1">#REF!</definedName>
    <definedName name="XRefPaste8Row" hidden="1">#REF!</definedName>
    <definedName name="XRefPaste9" hidden="1">#REF!</definedName>
    <definedName name="XRefPaste90" localSheetId="3" hidden="1">#REF!</definedName>
    <definedName name="XRefPaste90" hidden="1">#REF!</definedName>
    <definedName name="XRefPaste90Row" localSheetId="3" hidden="1">#REF!</definedName>
    <definedName name="XRefPaste90Row" hidden="1">#REF!</definedName>
    <definedName name="XRefPaste91" localSheetId="3" hidden="1">#REF!</definedName>
    <definedName name="XRefPaste91" hidden="1">#REF!</definedName>
    <definedName name="XRefPaste91Row" localSheetId="3" hidden="1">#REF!</definedName>
    <definedName name="XRefPaste91Row" hidden="1">#REF!</definedName>
    <definedName name="XRefPaste92" localSheetId="3" hidden="1">#REF!</definedName>
    <definedName name="XRefPaste92" hidden="1">#REF!</definedName>
    <definedName name="XRefPaste92Row" localSheetId="3" hidden="1">#REF!</definedName>
    <definedName name="XRefPaste92Row" hidden="1">#REF!</definedName>
    <definedName name="XRefPaste93" localSheetId="3" hidden="1">#REF!</definedName>
    <definedName name="XRefPaste93" hidden="1">#REF!</definedName>
    <definedName name="XRefPaste93Row" localSheetId="3" hidden="1">#REF!</definedName>
    <definedName name="XRefPaste93Row" hidden="1">#REF!</definedName>
    <definedName name="XRefPaste94" localSheetId="3" hidden="1">#REF!</definedName>
    <definedName name="XRefPaste94" hidden="1">#REF!</definedName>
    <definedName name="XRefPaste94Row" localSheetId="3" hidden="1">#REF!</definedName>
    <definedName name="XRefPaste94Row" hidden="1">#REF!</definedName>
    <definedName name="XRefPaste95" localSheetId="3" hidden="1">#REF!</definedName>
    <definedName name="XRefPaste95" hidden="1">#REF!</definedName>
    <definedName name="XRefPaste95Row" localSheetId="3" hidden="1">#REF!</definedName>
    <definedName name="XRefPaste95Row" hidden="1">#REF!</definedName>
    <definedName name="XRefPaste96" localSheetId="3" hidden="1">#REF!</definedName>
    <definedName name="XRefPaste96" hidden="1">#REF!</definedName>
    <definedName name="XRefPaste96Row" localSheetId="3" hidden="1">#REF!</definedName>
    <definedName name="XRefPaste96Row" hidden="1">#REF!</definedName>
    <definedName name="XRefPaste97" localSheetId="3" hidden="1">#REF!</definedName>
    <definedName name="XRefPaste97" hidden="1">#REF!</definedName>
    <definedName name="XRefPaste97Row" localSheetId="3" hidden="1">#REF!</definedName>
    <definedName name="XRefPaste97Row" hidden="1">#REF!</definedName>
    <definedName name="XRefPaste98" localSheetId="3" hidden="1">#REF!</definedName>
    <definedName name="XRefPaste98" hidden="1">#REF!</definedName>
    <definedName name="XRefPaste98Row" localSheetId="3" hidden="1">#REF!</definedName>
    <definedName name="XRefPaste98Row" hidden="1">#REF!</definedName>
    <definedName name="XRefPaste99" localSheetId="3" hidden="1">#REF!</definedName>
    <definedName name="XRefPaste99" hidden="1">#REF!</definedName>
    <definedName name="XRefPaste99Row" localSheetId="3" hidden="1">#REF!</definedName>
    <definedName name="XRefPaste99Row" hidden="1">#REF!</definedName>
    <definedName name="XRefPaste9Row" localSheetId="3" hidden="1">#REF!</definedName>
    <definedName name="XRefPaste9Row" hidden="1">#REF!</definedName>
    <definedName name="XRefPasteRangeCount" localSheetId="3" hidden="1">6</definedName>
    <definedName name="XRefPasteRangeCount" hidden="1">1</definedName>
    <definedName name="XSHOP1">#REF!</definedName>
    <definedName name="XSHOP2">#REF!</definedName>
    <definedName name="XSHOP3">#REF!</definedName>
    <definedName name="XSHOP4">#REF!</definedName>
    <definedName name="XSHOP5">#REF!</definedName>
    <definedName name="XSHOP6">#REF!</definedName>
    <definedName name="XSHOP7">#REF!</definedName>
    <definedName name="XSHOP8">#REF!</definedName>
    <definedName name="xx" localSheetId="7">#REF!</definedName>
    <definedName name="xx">#REF!</definedName>
    <definedName name="xxx">#REF!</definedName>
    <definedName name="XXXX">#REF!</definedName>
    <definedName name="Y_">#REF!</definedName>
    <definedName name="YTD_ACT">#REF!</definedName>
    <definedName name="YTD_DT">#REF!</definedName>
    <definedName name="z">#REF!</definedName>
    <definedName name="Z_5FCC9217_B3E9_4B91_A943_5F21728EBEE9_.wvu.FilterData" localSheetId="7" hidden="1">CLASIFICACION!$A$4:$I$179</definedName>
    <definedName name="Z_5FCC9217_B3E9_4B91_A943_5F21728EBEE9_.wvu.PrintArea" localSheetId="1" hidden="1">'Activo Neto'!$A$2:$E$37</definedName>
    <definedName name="Z_5FCC9217_B3E9_4B91_A943_5F21728EBEE9_.wvu.PrintArea" localSheetId="2" hidden="1">'Estado de Ingresos y Egresos'!$A$3:$E$38</definedName>
    <definedName name="Z_5FCC9217_B3E9_4B91_A943_5F21728EBEE9_.wvu.PrintArea" localSheetId="4" hidden="1">'Flujos de Efectivo'!$A$2:$E$35</definedName>
    <definedName name="Z_5FCC9217_B3E9_4B91_A943_5F21728EBEE9_.wvu.PrintArea" localSheetId="6" hidden="1">'Nota 3.6 a Nota 8'!$A$9:$J$570</definedName>
    <definedName name="Z_5FCC9217_B3E9_4B91_A943_5F21728EBEE9_.wvu.PrintArea" localSheetId="5" hidden="1">Notas!$B$2:$M$87</definedName>
    <definedName name="Z_5FCC9217_B3E9_4B91_A943_5F21728EBEE9_.wvu.PrintArea" localSheetId="3" hidden="1">'Variación del Activo Neto'!$B$2:$K$26</definedName>
    <definedName name="Z_5FCC9217_B3E9_4B91_A943_5F21728EBEE9_.wvu.Rows" localSheetId="4" hidden="1">'Flujos de Efectivo'!#REF!</definedName>
    <definedName name="Z_61A52113_890E_4C3B_ADC2_27DE1001C942_.wvu.FilterData" localSheetId="7" hidden="1">CLASIFICACION!$A$4:$G$179</definedName>
    <definedName name="Z_7015FC6D_0680_4B00_AA0E_B83DA1D0B666_.wvu.FilterData" localSheetId="7" hidden="1">CLASIFICACION!$A$4:$G$179</definedName>
    <definedName name="Z_7015FC6D_0680_4B00_AA0E_B83DA1D0B666_.wvu.PrintArea" localSheetId="1" hidden="1">'Activo Neto'!$A$2:$E$37</definedName>
    <definedName name="Z_7015FC6D_0680_4B00_AA0E_B83DA1D0B666_.wvu.PrintArea" localSheetId="2" hidden="1">'Estado de Ingresos y Egresos'!$A$3:$E$38</definedName>
    <definedName name="Z_7015FC6D_0680_4B00_AA0E_B83DA1D0B666_.wvu.PrintArea" localSheetId="4" hidden="1">'Flujos de Efectivo'!$A$2:$E$35</definedName>
    <definedName name="Z_7015FC6D_0680_4B00_AA0E_B83DA1D0B666_.wvu.PrintArea" localSheetId="6" hidden="1">'Nota 3.6 a Nota 8'!$A$9:$J$570</definedName>
    <definedName name="Z_7015FC6D_0680_4B00_AA0E_B83DA1D0B666_.wvu.PrintArea" localSheetId="5" hidden="1">Notas!$B$2:$M$87</definedName>
    <definedName name="Z_7015FC6D_0680_4B00_AA0E_B83DA1D0B666_.wvu.PrintArea" localSheetId="3" hidden="1">'Variación del Activo Neto'!$B$2:$K$26</definedName>
    <definedName name="Z_7015FC6D_0680_4B00_AA0E_B83DA1D0B666_.wvu.Rows" localSheetId="4" hidden="1">'Flujos de Efectivo'!#REF!</definedName>
    <definedName name="Z_970CBB53_F4B3_462F_AEFE_2BC403F5F0AD_.wvu.PrintArea" localSheetId="6" hidden="1">'Nota 3.6 a Nota 8'!$A$9:$J$570</definedName>
    <definedName name="Z_970CBB53_F4B3_462F_AEFE_2BC403F5F0AD_.wvu.PrintArea" localSheetId="5" hidden="1">Notas!$B$2:$M$87</definedName>
    <definedName name="Z_B9F63820_5C32_455A_BC9D_0BE84D6B0867_.wvu.FilterData" localSheetId="7" hidden="1">CLASIFICACION!$A$4:$G$179</definedName>
    <definedName name="Z_B9F63820_5C32_455A_BC9D_0BE84D6B0867_.wvu.PrintArea" localSheetId="1" hidden="1">'Activo Neto'!$A$2:$E$37</definedName>
    <definedName name="Z_B9F63820_5C32_455A_BC9D_0BE84D6B0867_.wvu.PrintArea" localSheetId="2" hidden="1">'Estado de Ingresos y Egresos'!$A$3:$E$38</definedName>
    <definedName name="Z_B9F63820_5C32_455A_BC9D_0BE84D6B0867_.wvu.PrintArea" localSheetId="4" hidden="1">'Flujos de Efectivo'!$A$2:$E$35</definedName>
    <definedName name="Z_B9F63820_5C32_455A_BC9D_0BE84D6B0867_.wvu.PrintArea" localSheetId="3" hidden="1">'Variación del Activo Neto'!$B$2:$K$26</definedName>
    <definedName name="Z_B9F63820_5C32_455A_BC9D_0BE84D6B0867_.wvu.Rows" localSheetId="4" hidden="1">'Flujos de Efectivo'!#REF!</definedName>
    <definedName name="Z_D9765769_BBE9_4E14_B8CF_9C39AEE13FCB_.wvu.FilterData" localSheetId="7" hidden="1">CLASIFICACION!$A$4:$I$179</definedName>
    <definedName name="Z_F3648BCD_1CED_4BBB_AE63_37BDB925883F_.wvu.FilterData" localSheetId="7" hidden="1">CLASIFICACION!$A$4:$G$179</definedName>
    <definedName name="Z_F3648BCD_1CED_4BBB_AE63_37BDB925883F_.wvu.PrintArea" localSheetId="1" hidden="1">'Activo Neto'!$A$2:$E$37</definedName>
    <definedName name="Z_F3648BCD_1CED_4BBB_AE63_37BDB925883F_.wvu.PrintArea" localSheetId="2" hidden="1">'Estado de Ingresos y Egresos'!$A$3:$E$38</definedName>
    <definedName name="Z_F3648BCD_1CED_4BBB_AE63_37BDB925883F_.wvu.PrintArea" localSheetId="4" hidden="1">'Flujos de Efectivo'!$A$2:$E$35</definedName>
    <definedName name="Z_F3648BCD_1CED_4BBB_AE63_37BDB925883F_.wvu.PrintArea" localSheetId="6" hidden="1">'Nota 3.6 a Nota 8'!$A$9:$J$570</definedName>
    <definedName name="Z_F3648BCD_1CED_4BBB_AE63_37BDB925883F_.wvu.PrintArea" localSheetId="5" hidden="1">Notas!$B$2:$M$87</definedName>
    <definedName name="Z_F3648BCD_1CED_4BBB_AE63_37BDB925883F_.wvu.PrintArea" localSheetId="3" hidden="1">'Variación del Activo Neto'!$B$2:$K$26</definedName>
    <definedName name="Z_F3648BCD_1CED_4BBB_AE63_37BDB925883F_.wvu.Rows" localSheetId="4" hidden="1">'Flujos de Efectivo'!#REF!</definedName>
    <definedName name="ZA_">#REF!</definedName>
    <definedName name="ZB_">#REF!</definedName>
    <definedName name="ZC_">#REF!</definedName>
    <definedName name="ZD_">#REF!</definedName>
    <definedName name="zdfd" localSheetId="7" hidden="1">#REF!</definedName>
    <definedName name="zdfd" localSheetId="6" hidden="1">#REF!</definedName>
    <definedName name="zdfd" localSheetId="5" hidden="1">#REF!</definedName>
    <definedName name="zdfd" hidden="1">#REF!</definedName>
    <definedName name="ZE_">#REF!</definedName>
    <definedName name="ZF_">#REF!</definedName>
    <definedName name="ZG_">#REF!</definedName>
    <definedName name="ZH_">#REF!</definedName>
    <definedName name="ZI_">#REF!</definedName>
    <definedName name="ZK_">#REF!</definedName>
    <definedName name="ZL_">#REF!</definedName>
    <definedName name="ZM_">#REF!</definedName>
  </definedNames>
  <calcPr calcId="191028"/>
  <customWorkbookViews>
    <customWorkbookView name="Yohana Benitez - Vista personalizada" guid="{B9F63820-5C32-455A-BC9D-0BE84D6B0867}" mergeInterval="0" personalView="1" maximized="1" xWindow="-8" yWindow="-8" windowWidth="1382" windowHeight="744" tabRatio="954" activeSheetId="9"/>
    <customWorkbookView name="Alejandro Otazú - Vista personalizada" guid="{7015FC6D-0680-4B00-AA0E-B83DA1D0B666}"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Dahiana Sanchez - Vista personalizada" guid="{F3648BCD-1CED-4BBB-AE63-37BDB925883F}" mergeInterval="0" personalView="1" maximized="1" xWindow="-9" yWindow="-9" windowWidth="1938" windowHeight="1048"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9" i="15" l="1"/>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136" i="15"/>
  <c r="G135" i="15"/>
  <c r="G134" i="15"/>
  <c r="G133" i="15"/>
  <c r="G132" i="15"/>
  <c r="G131" i="15"/>
  <c r="G130" i="15"/>
  <c r="G129" i="15"/>
  <c r="G128" i="15"/>
  <c r="G127" i="15"/>
  <c r="G126" i="15"/>
  <c r="G125" i="15"/>
  <c r="G124" i="15"/>
  <c r="G123" i="15"/>
  <c r="G122" i="15"/>
  <c r="G121" i="15"/>
  <c r="G120" i="15"/>
  <c r="G119" i="15"/>
  <c r="G118" i="15"/>
  <c r="G117" i="15"/>
  <c r="G116" i="15"/>
  <c r="G115" i="15"/>
  <c r="G114" i="15"/>
  <c r="G113" i="15"/>
  <c r="G112" i="15"/>
  <c r="G111" i="15"/>
  <c r="G110" i="15"/>
  <c r="G109" i="15"/>
  <c r="G108" i="15"/>
  <c r="G107" i="15"/>
  <c r="G106" i="15"/>
  <c r="G105" i="15"/>
  <c r="G104" i="15"/>
  <c r="G103" i="15"/>
  <c r="G102" i="15"/>
  <c r="G101"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O418" i="13"/>
  <c r="P418" i="13" s="1"/>
  <c r="O417" i="13"/>
  <c r="P417" i="13" s="1"/>
  <c r="O416" i="13"/>
  <c r="P416" i="13" s="1"/>
  <c r="O415" i="13"/>
  <c r="P415" i="13" s="1"/>
  <c r="O414" i="13"/>
  <c r="P414" i="13" s="1"/>
  <c r="O413" i="13"/>
  <c r="P413" i="13" s="1"/>
  <c r="O412" i="13"/>
  <c r="P412" i="13" s="1"/>
  <c r="O411" i="13"/>
  <c r="P411" i="13" s="1"/>
  <c r="O410" i="13"/>
  <c r="P410" i="13" s="1"/>
  <c r="O409" i="13"/>
  <c r="P409" i="13" s="1"/>
  <c r="O408" i="13"/>
  <c r="P408" i="13" s="1"/>
  <c r="O407" i="13"/>
  <c r="P407" i="13" s="1"/>
  <c r="O406" i="13"/>
  <c r="P406" i="13" s="1"/>
  <c r="O405" i="13"/>
  <c r="P405" i="13" s="1"/>
  <c r="O404" i="13"/>
  <c r="P404" i="13" s="1"/>
  <c r="O403" i="13"/>
  <c r="P403" i="13" s="1"/>
  <c r="O402" i="13"/>
  <c r="P402" i="13" s="1"/>
  <c r="O401" i="13"/>
  <c r="P401" i="13" s="1"/>
  <c r="O400" i="13"/>
  <c r="P400" i="13" s="1"/>
  <c r="O399" i="13"/>
  <c r="P399" i="13" s="1"/>
  <c r="O398" i="13"/>
  <c r="P398" i="13" s="1"/>
  <c r="O397" i="13"/>
  <c r="P397" i="13" s="1"/>
  <c r="O396" i="13"/>
  <c r="P396" i="13" s="1"/>
  <c r="O395" i="13"/>
  <c r="P395" i="13" s="1"/>
  <c r="O394" i="13"/>
  <c r="P394" i="13" s="1"/>
  <c r="O393" i="13"/>
  <c r="P393" i="13" s="1"/>
  <c r="O392" i="13"/>
  <c r="P392" i="13" s="1"/>
  <c r="O391" i="13"/>
  <c r="P391" i="13" s="1"/>
  <c r="O390" i="13"/>
  <c r="P390" i="13" s="1"/>
  <c r="O389" i="13"/>
  <c r="P389" i="13" s="1"/>
  <c r="O388" i="13"/>
  <c r="P388" i="13" s="1"/>
  <c r="O387" i="13"/>
  <c r="P387" i="13" s="1"/>
  <c r="O386" i="13"/>
  <c r="P386" i="13" s="1"/>
  <c r="O385" i="13"/>
  <c r="P385" i="13" s="1"/>
  <c r="O384" i="13"/>
  <c r="P384" i="13" s="1"/>
  <c r="O383" i="13"/>
  <c r="P383" i="13" s="1"/>
  <c r="O382" i="13"/>
  <c r="P382" i="13" s="1"/>
  <c r="O381" i="13"/>
  <c r="P381" i="13" s="1"/>
  <c r="O380" i="13"/>
  <c r="P380" i="13" s="1"/>
  <c r="O379" i="13"/>
  <c r="P379" i="13" s="1"/>
  <c r="O378" i="13"/>
  <c r="P378" i="13" s="1"/>
  <c r="O377" i="13"/>
  <c r="P377" i="13" s="1"/>
  <c r="O376" i="13"/>
  <c r="P376" i="13" s="1"/>
  <c r="O375" i="13"/>
  <c r="P375" i="13" s="1"/>
  <c r="O374" i="13"/>
  <c r="P374" i="13" s="1"/>
  <c r="O373" i="13"/>
  <c r="P373" i="13" s="1"/>
  <c r="O372" i="13"/>
  <c r="P372" i="13" s="1"/>
  <c r="O371" i="13"/>
  <c r="P371" i="13" s="1"/>
  <c r="P370" i="13"/>
  <c r="O370" i="13"/>
  <c r="O369" i="13"/>
  <c r="P369" i="13" s="1"/>
  <c r="O368" i="13"/>
  <c r="P368" i="13" s="1"/>
  <c r="O367" i="13"/>
  <c r="P367" i="13" s="1"/>
  <c r="O366" i="13"/>
  <c r="P366" i="13" s="1"/>
  <c r="O365" i="13"/>
  <c r="P365" i="13" s="1"/>
  <c r="O364" i="13"/>
  <c r="P364" i="13" s="1"/>
  <c r="O363" i="13"/>
  <c r="P363" i="13" s="1"/>
  <c r="O362" i="13"/>
  <c r="P362" i="13" s="1"/>
  <c r="O361" i="13"/>
  <c r="P361" i="13" s="1"/>
  <c r="O360" i="13"/>
  <c r="P360" i="13" s="1"/>
  <c r="O359" i="13"/>
  <c r="P359" i="13" s="1"/>
  <c r="O358" i="13"/>
  <c r="P358" i="13" s="1"/>
  <c r="O357" i="13"/>
  <c r="P357" i="13" s="1"/>
  <c r="O356" i="13"/>
  <c r="P356" i="13" s="1"/>
  <c r="O355" i="13"/>
  <c r="P355" i="13" s="1"/>
  <c r="O354" i="13"/>
  <c r="P354" i="13" s="1"/>
  <c r="O353" i="13"/>
  <c r="P353" i="13" s="1"/>
  <c r="O352" i="13"/>
  <c r="P352" i="13" s="1"/>
  <c r="O351" i="13"/>
  <c r="P351" i="13" s="1"/>
  <c r="O350" i="13"/>
  <c r="P350" i="13" s="1"/>
  <c r="O349" i="13"/>
  <c r="P349" i="13" s="1"/>
  <c r="O348" i="13"/>
  <c r="P348" i="13" s="1"/>
  <c r="O347" i="13"/>
  <c r="P347" i="13" s="1"/>
  <c r="O346" i="13"/>
  <c r="P346" i="13" s="1"/>
  <c r="O345" i="13"/>
  <c r="P345" i="13" s="1"/>
  <c r="O344" i="13"/>
  <c r="P344" i="13" s="1"/>
  <c r="O343" i="13"/>
  <c r="P343" i="13" s="1"/>
  <c r="O342" i="13"/>
  <c r="P342" i="13" s="1"/>
  <c r="O341" i="13"/>
  <c r="P341" i="13" s="1"/>
  <c r="O340" i="13"/>
  <c r="P340" i="13" s="1"/>
  <c r="O339" i="13"/>
  <c r="P339" i="13" s="1"/>
  <c r="O338" i="13"/>
  <c r="P338" i="13" s="1"/>
  <c r="O337" i="13"/>
  <c r="P337" i="13" s="1"/>
  <c r="O336" i="13"/>
  <c r="P336" i="13" s="1"/>
  <c r="O335" i="13"/>
  <c r="P335" i="13" s="1"/>
  <c r="O334" i="13"/>
  <c r="P334" i="13" s="1"/>
  <c r="O333" i="13"/>
  <c r="P333" i="13" s="1"/>
  <c r="O332" i="13"/>
  <c r="P332" i="13" s="1"/>
  <c r="O331" i="13"/>
  <c r="P331" i="13" s="1"/>
  <c r="O330" i="13"/>
  <c r="P330" i="13" s="1"/>
  <c r="O329" i="13"/>
  <c r="P329" i="13" s="1"/>
  <c r="O328" i="13"/>
  <c r="P328" i="13" s="1"/>
  <c r="O327" i="13"/>
  <c r="P327" i="13" s="1"/>
  <c r="O326" i="13"/>
  <c r="P326" i="13" s="1"/>
  <c r="O325" i="13"/>
  <c r="P325" i="13" s="1"/>
  <c r="O324" i="13"/>
  <c r="P324" i="13" s="1"/>
  <c r="O323" i="13"/>
  <c r="P323" i="13" s="1"/>
  <c r="O322" i="13"/>
  <c r="P322" i="13" s="1"/>
  <c r="O321" i="13"/>
  <c r="P321" i="13" s="1"/>
  <c r="O320" i="13"/>
  <c r="P320" i="13" s="1"/>
  <c r="O319" i="13"/>
  <c r="P319" i="13" s="1"/>
  <c r="O318" i="13"/>
  <c r="P318" i="13" s="1"/>
  <c r="O317" i="13"/>
  <c r="P317" i="13" s="1"/>
  <c r="O316" i="13"/>
  <c r="P316" i="13" s="1"/>
  <c r="O315" i="13"/>
  <c r="P315" i="13" s="1"/>
  <c r="O314" i="13"/>
  <c r="P314" i="13" s="1"/>
  <c r="O313" i="13"/>
  <c r="P313" i="13" s="1"/>
  <c r="O312" i="13"/>
  <c r="P312" i="13" s="1"/>
  <c r="O311" i="13"/>
  <c r="P311" i="13" s="1"/>
  <c r="O310" i="13"/>
  <c r="P310" i="13" s="1"/>
  <c r="O309" i="13"/>
  <c r="P309" i="13" s="1"/>
  <c r="O308" i="13"/>
  <c r="P308" i="13" s="1"/>
  <c r="O307" i="13"/>
  <c r="P307" i="13" s="1"/>
  <c r="O306" i="13"/>
  <c r="P306" i="13" s="1"/>
  <c r="O305" i="13"/>
  <c r="P305" i="13" s="1"/>
  <c r="O304" i="13"/>
  <c r="P304" i="13" s="1"/>
  <c r="O303" i="13"/>
  <c r="P303" i="13" s="1"/>
  <c r="O302" i="13"/>
  <c r="P302" i="13" s="1"/>
  <c r="O301" i="13"/>
  <c r="P301" i="13" s="1"/>
  <c r="O300" i="13"/>
  <c r="P300" i="13" s="1"/>
  <c r="O299" i="13"/>
  <c r="P299" i="13" s="1"/>
  <c r="O298" i="13"/>
  <c r="P298" i="13" s="1"/>
  <c r="O297" i="13"/>
  <c r="P297" i="13" s="1"/>
  <c r="O296" i="13"/>
  <c r="P296" i="13" s="1"/>
  <c r="O295" i="13"/>
  <c r="P295" i="13" s="1"/>
  <c r="O294" i="13"/>
  <c r="P294" i="13" s="1"/>
  <c r="O293" i="13"/>
  <c r="P293" i="13" s="1"/>
  <c r="O292" i="13"/>
  <c r="P292" i="13" s="1"/>
  <c r="O291" i="13"/>
  <c r="P291" i="13" s="1"/>
  <c r="O290" i="13"/>
  <c r="P290" i="13" s="1"/>
  <c r="O289" i="13"/>
  <c r="P289" i="13" s="1"/>
  <c r="O288" i="13"/>
  <c r="P288" i="13" s="1"/>
  <c r="O287" i="13"/>
  <c r="P287" i="13" s="1"/>
  <c r="O286" i="13"/>
  <c r="P286" i="13" s="1"/>
  <c r="O285" i="13"/>
  <c r="P285" i="13" s="1"/>
  <c r="O284" i="13"/>
  <c r="P284" i="13" s="1"/>
  <c r="O283" i="13"/>
  <c r="P283" i="13" s="1"/>
  <c r="O282" i="13"/>
  <c r="P282" i="13" s="1"/>
  <c r="O281" i="13"/>
  <c r="P281" i="13" s="1"/>
  <c r="O280" i="13"/>
  <c r="P280" i="13" s="1"/>
  <c r="O279" i="13"/>
  <c r="P279" i="13" s="1"/>
  <c r="O278" i="13"/>
  <c r="P278" i="13" s="1"/>
  <c r="O277" i="13"/>
  <c r="P277" i="13" s="1"/>
  <c r="P276" i="13"/>
  <c r="O276" i="13"/>
  <c r="O275" i="13"/>
  <c r="P275" i="13" s="1"/>
  <c r="O274" i="13"/>
  <c r="P274" i="13" s="1"/>
  <c r="O273" i="13"/>
  <c r="P273" i="13" s="1"/>
  <c r="O272" i="13"/>
  <c r="P272" i="13" s="1"/>
  <c r="O271" i="13"/>
  <c r="P271" i="13" s="1"/>
  <c r="O270" i="13"/>
  <c r="P270" i="13" s="1"/>
  <c r="O269" i="13"/>
  <c r="P269" i="13" s="1"/>
  <c r="O268" i="13"/>
  <c r="P268" i="13" s="1"/>
  <c r="O267" i="13"/>
  <c r="P267" i="13" s="1"/>
  <c r="O266" i="13"/>
  <c r="P266" i="13" s="1"/>
  <c r="O265" i="13"/>
  <c r="P265" i="13" s="1"/>
  <c r="O264" i="13"/>
  <c r="P264" i="13" s="1"/>
  <c r="O263" i="13"/>
  <c r="P263" i="13" s="1"/>
  <c r="O262" i="13"/>
  <c r="P262" i="13" s="1"/>
  <c r="O261" i="13"/>
  <c r="P261" i="13" s="1"/>
  <c r="O260" i="13"/>
  <c r="P260" i="13" s="1"/>
  <c r="O259" i="13"/>
  <c r="P259" i="13" s="1"/>
  <c r="O258" i="13"/>
  <c r="P258" i="13" s="1"/>
  <c r="O257" i="13"/>
  <c r="P257" i="13" s="1"/>
  <c r="O256" i="13"/>
  <c r="P256" i="13" s="1"/>
  <c r="O255" i="13"/>
  <c r="P255" i="13" s="1"/>
  <c r="O254" i="13"/>
  <c r="P254" i="13" s="1"/>
  <c r="O253" i="13"/>
  <c r="P253" i="13" s="1"/>
  <c r="O252" i="13"/>
  <c r="P252" i="13" s="1"/>
  <c r="O251" i="13"/>
  <c r="P251" i="13" s="1"/>
  <c r="O250" i="13"/>
  <c r="P250" i="13" s="1"/>
  <c r="O249" i="13"/>
  <c r="P249" i="13" s="1"/>
  <c r="O248" i="13"/>
  <c r="P248" i="13" s="1"/>
  <c r="O247" i="13"/>
  <c r="P247" i="13" s="1"/>
  <c r="O246" i="13"/>
  <c r="P246" i="13" s="1"/>
  <c r="O245" i="13"/>
  <c r="P245" i="13" s="1"/>
  <c r="P244" i="13"/>
  <c r="O244" i="13"/>
  <c r="O243" i="13"/>
  <c r="P243" i="13" s="1"/>
  <c r="O242" i="13"/>
  <c r="P242" i="13" s="1"/>
  <c r="O241" i="13"/>
  <c r="P241" i="13" s="1"/>
  <c r="O240" i="13"/>
  <c r="P240" i="13" s="1"/>
  <c r="O239" i="13"/>
  <c r="P239" i="13" s="1"/>
  <c r="O238" i="13"/>
  <c r="P238" i="13" s="1"/>
  <c r="O237" i="13"/>
  <c r="P237" i="13" s="1"/>
  <c r="O236" i="13"/>
  <c r="P236" i="13" s="1"/>
  <c r="O235" i="13"/>
  <c r="P235" i="13" s="1"/>
  <c r="O234" i="13"/>
  <c r="P234" i="13" s="1"/>
  <c r="O233" i="13"/>
  <c r="P233" i="13" s="1"/>
  <c r="O232" i="13"/>
  <c r="P232" i="13" s="1"/>
  <c r="O231" i="13"/>
  <c r="P231" i="13" s="1"/>
  <c r="O230" i="13"/>
  <c r="P230" i="13" s="1"/>
  <c r="O229" i="13"/>
  <c r="P229" i="13" s="1"/>
  <c r="O228" i="13"/>
  <c r="P228" i="13" s="1"/>
  <c r="O227" i="13"/>
  <c r="P227" i="13" s="1"/>
  <c r="O226" i="13"/>
  <c r="P226" i="13" s="1"/>
  <c r="O225" i="13"/>
  <c r="P225" i="13" s="1"/>
  <c r="O224" i="13"/>
  <c r="P224" i="13" s="1"/>
  <c r="O223" i="13"/>
  <c r="P223" i="13" s="1"/>
  <c r="O222" i="13"/>
  <c r="P222" i="13" s="1"/>
  <c r="O221" i="13"/>
  <c r="P221" i="13" s="1"/>
  <c r="O220" i="13"/>
  <c r="P220" i="13" s="1"/>
  <c r="O219" i="13"/>
  <c r="P219" i="13" s="1"/>
  <c r="O218" i="13"/>
  <c r="P218" i="13" s="1"/>
  <c r="O217" i="13"/>
  <c r="P217" i="13" s="1"/>
  <c r="O216" i="13"/>
  <c r="P216" i="13" s="1"/>
  <c r="O215" i="13"/>
  <c r="P215" i="13" s="1"/>
  <c r="O214" i="13"/>
  <c r="P214" i="13" s="1"/>
  <c r="O213" i="13"/>
  <c r="P213" i="13" s="1"/>
  <c r="O212" i="13"/>
  <c r="P212" i="13" s="1"/>
  <c r="O211" i="13"/>
  <c r="P211" i="13" s="1"/>
  <c r="O210" i="13"/>
  <c r="P210" i="13" s="1"/>
  <c r="O209" i="13"/>
  <c r="P209" i="13" s="1"/>
  <c r="O208" i="13"/>
  <c r="P208" i="13" s="1"/>
  <c r="O207" i="13"/>
  <c r="P207" i="13" s="1"/>
  <c r="O206" i="13"/>
  <c r="P206" i="13" s="1"/>
  <c r="O205" i="13"/>
  <c r="P205" i="13" s="1"/>
  <c r="O204" i="13"/>
  <c r="P204" i="13" s="1"/>
  <c r="O203" i="13"/>
  <c r="P203" i="13" s="1"/>
  <c r="P202" i="13"/>
  <c r="O202" i="13"/>
  <c r="O201" i="13"/>
  <c r="P201" i="13" s="1"/>
  <c r="O200" i="13"/>
  <c r="P200" i="13" s="1"/>
  <c r="O199" i="13"/>
  <c r="P199" i="13" s="1"/>
  <c r="O198" i="13"/>
  <c r="P198" i="13" s="1"/>
  <c r="O197" i="13"/>
  <c r="P197" i="13" s="1"/>
  <c r="O196" i="13"/>
  <c r="P196" i="13" s="1"/>
  <c r="O195" i="13"/>
  <c r="P195" i="13" s="1"/>
  <c r="O194" i="13"/>
  <c r="P194" i="13" s="1"/>
  <c r="O193" i="13"/>
  <c r="P193" i="13" s="1"/>
  <c r="O192" i="13"/>
  <c r="P192" i="13" s="1"/>
  <c r="O191" i="13"/>
  <c r="P191" i="13" s="1"/>
  <c r="O190" i="13"/>
  <c r="P190" i="13" s="1"/>
  <c r="O189" i="13"/>
  <c r="P189" i="13" s="1"/>
  <c r="O188" i="13"/>
  <c r="P188" i="13" s="1"/>
  <c r="O187" i="13"/>
  <c r="P187" i="13" s="1"/>
  <c r="O186" i="13"/>
  <c r="P186" i="13" s="1"/>
  <c r="O185" i="13"/>
  <c r="P185" i="13" s="1"/>
  <c r="O184" i="13"/>
  <c r="P184" i="13" s="1"/>
  <c r="O183" i="13"/>
  <c r="P183" i="13" s="1"/>
  <c r="O182" i="13"/>
  <c r="P182" i="13" s="1"/>
  <c r="O181" i="13"/>
  <c r="P181" i="13" s="1"/>
  <c r="O180" i="13"/>
  <c r="P180" i="13" s="1"/>
  <c r="O179" i="13"/>
  <c r="P179" i="13" s="1"/>
  <c r="O178" i="13"/>
  <c r="P178" i="13" s="1"/>
  <c r="O177" i="13"/>
  <c r="P177" i="13" s="1"/>
  <c r="O176" i="13"/>
  <c r="P176" i="13" s="1"/>
  <c r="O175" i="13"/>
  <c r="P175" i="13" s="1"/>
  <c r="P174" i="13"/>
  <c r="O174" i="13"/>
  <c r="O173" i="13"/>
  <c r="P173" i="13" s="1"/>
  <c r="O172" i="13"/>
  <c r="P172" i="13" s="1"/>
  <c r="O171" i="13"/>
  <c r="P171" i="13" s="1"/>
  <c r="O170" i="13"/>
  <c r="P170" i="13" s="1"/>
  <c r="O169" i="13"/>
  <c r="P169" i="13" s="1"/>
  <c r="O168" i="13"/>
  <c r="P168" i="13" s="1"/>
  <c r="O167" i="13"/>
  <c r="P167" i="13" s="1"/>
  <c r="O166" i="13"/>
  <c r="P166" i="13" s="1"/>
  <c r="O165" i="13"/>
  <c r="P165" i="13" s="1"/>
  <c r="O164" i="13"/>
  <c r="P164" i="13" s="1"/>
  <c r="O163" i="13"/>
  <c r="P163" i="13" s="1"/>
  <c r="O162" i="13"/>
  <c r="P162" i="13" s="1"/>
  <c r="O161" i="13"/>
  <c r="P161" i="13" s="1"/>
  <c r="P160" i="13"/>
  <c r="O160" i="13"/>
  <c r="O159" i="13"/>
  <c r="P159" i="13" s="1"/>
  <c r="O158" i="13"/>
  <c r="P158" i="13" s="1"/>
  <c r="O157" i="13"/>
  <c r="P157" i="13" s="1"/>
  <c r="O156" i="13"/>
  <c r="P156" i="13" s="1"/>
  <c r="O155" i="13"/>
  <c r="P155" i="13" s="1"/>
  <c r="O154" i="13"/>
  <c r="P154" i="13" s="1"/>
  <c r="O153" i="13"/>
  <c r="P153" i="13" s="1"/>
  <c r="O152" i="13"/>
  <c r="P152" i="13" s="1"/>
  <c r="O151" i="13"/>
  <c r="P151" i="13" s="1"/>
  <c r="O150" i="13"/>
  <c r="P150" i="13" s="1"/>
  <c r="O149" i="13"/>
  <c r="P149" i="13" s="1"/>
  <c r="O148" i="13"/>
  <c r="P148" i="13" s="1"/>
  <c r="O147" i="13"/>
  <c r="P147" i="13" s="1"/>
  <c r="O146" i="13"/>
  <c r="P146" i="13" s="1"/>
  <c r="O145" i="13"/>
  <c r="P145" i="13" s="1"/>
  <c r="O144" i="13"/>
  <c r="P144" i="13" s="1"/>
  <c r="O143" i="13"/>
  <c r="P143" i="13" s="1"/>
  <c r="O142" i="13"/>
  <c r="P142" i="13" s="1"/>
  <c r="O141" i="13"/>
  <c r="P141" i="13" s="1"/>
  <c r="O140" i="13"/>
  <c r="P140" i="13" s="1"/>
  <c r="O139" i="13"/>
  <c r="P139" i="13" s="1"/>
  <c r="O138" i="13"/>
  <c r="P138" i="13" s="1"/>
  <c r="O137" i="13"/>
  <c r="P137" i="13" s="1"/>
  <c r="O136" i="13"/>
  <c r="P136" i="13" s="1"/>
  <c r="O135" i="13"/>
  <c r="P135" i="13" s="1"/>
  <c r="O134" i="13"/>
  <c r="P134" i="13" s="1"/>
  <c r="O133" i="13"/>
  <c r="P133" i="13" s="1"/>
  <c r="O132" i="13"/>
  <c r="P132" i="13" s="1"/>
  <c r="O131" i="13"/>
  <c r="P131" i="13" s="1"/>
  <c r="O130" i="13"/>
  <c r="P130" i="13" s="1"/>
  <c r="O129" i="13"/>
  <c r="P129" i="13" s="1"/>
  <c r="O128" i="13"/>
  <c r="P128" i="13" s="1"/>
  <c r="O127" i="13"/>
  <c r="P127" i="13" s="1"/>
  <c r="O126" i="13"/>
  <c r="P126" i="13" s="1"/>
  <c r="O125" i="13"/>
  <c r="P125" i="13" s="1"/>
  <c r="O124" i="13"/>
  <c r="P124" i="13" s="1"/>
  <c r="O123" i="13"/>
  <c r="P123" i="13" s="1"/>
  <c r="O122" i="13"/>
  <c r="P122" i="13" s="1"/>
  <c r="O121" i="13"/>
  <c r="P121" i="13" s="1"/>
  <c r="O120" i="13"/>
  <c r="P120" i="13" s="1"/>
  <c r="O119" i="13"/>
  <c r="P119" i="13" s="1"/>
  <c r="O118" i="13"/>
  <c r="P118" i="13" s="1"/>
  <c r="O117" i="13"/>
  <c r="P117" i="13" s="1"/>
  <c r="O116" i="13"/>
  <c r="P116" i="13" s="1"/>
  <c r="O115" i="13"/>
  <c r="P115" i="13" s="1"/>
  <c r="O114" i="13"/>
  <c r="P114" i="13" s="1"/>
  <c r="O113" i="13"/>
  <c r="P113" i="13" s="1"/>
  <c r="O112" i="13"/>
  <c r="P112" i="13" s="1"/>
  <c r="O111" i="13"/>
  <c r="P111" i="13" s="1"/>
  <c r="O110" i="13"/>
  <c r="P110" i="13" s="1"/>
  <c r="O109" i="13"/>
  <c r="P109" i="13" s="1"/>
  <c r="O108" i="13"/>
  <c r="P108" i="13" s="1"/>
  <c r="O107" i="13"/>
  <c r="P107" i="13" s="1"/>
  <c r="O106" i="13"/>
  <c r="P106" i="13" s="1"/>
  <c r="O105" i="13"/>
  <c r="P105" i="13" s="1"/>
  <c r="O104" i="13"/>
  <c r="P104" i="13" s="1"/>
  <c r="O103" i="13"/>
  <c r="P103" i="13" s="1"/>
  <c r="O102" i="13"/>
  <c r="P102" i="13" s="1"/>
  <c r="O101" i="13"/>
  <c r="P101" i="13" s="1"/>
  <c r="O100" i="13"/>
  <c r="P100" i="13" s="1"/>
  <c r="O99" i="13"/>
  <c r="P99" i="13" s="1"/>
  <c r="O98" i="13"/>
  <c r="P98" i="13" s="1"/>
  <c r="O97" i="13"/>
  <c r="P97" i="13" s="1"/>
  <c r="O96" i="13"/>
  <c r="P96" i="13" s="1"/>
  <c r="O95" i="13"/>
  <c r="P95" i="13" s="1"/>
  <c r="O94" i="13"/>
  <c r="P94" i="13" s="1"/>
  <c r="O93" i="13"/>
  <c r="P93" i="13" s="1"/>
  <c r="O92" i="13"/>
  <c r="P92" i="13" s="1"/>
  <c r="O91" i="13"/>
  <c r="P91" i="13" s="1"/>
  <c r="O90" i="13"/>
  <c r="P90" i="13" s="1"/>
  <c r="O89" i="13"/>
  <c r="P89" i="13" s="1"/>
  <c r="P88" i="13"/>
  <c r="O88" i="13"/>
  <c r="O87" i="13"/>
  <c r="P87" i="13" s="1"/>
  <c r="O86" i="13"/>
  <c r="P86" i="13" s="1"/>
  <c r="O85" i="13"/>
  <c r="P85" i="13" s="1"/>
  <c r="P84" i="13"/>
  <c r="O84" i="13"/>
  <c r="O83" i="13"/>
  <c r="P83" i="13" s="1"/>
  <c r="O82" i="13"/>
  <c r="P82" i="13" s="1"/>
  <c r="O81" i="13"/>
  <c r="P81" i="13" s="1"/>
  <c r="O80" i="13"/>
  <c r="P80" i="13" s="1"/>
  <c r="O79" i="13"/>
  <c r="P79" i="13" s="1"/>
  <c r="P78" i="13"/>
  <c r="O78" i="13"/>
  <c r="O77" i="13"/>
  <c r="P77" i="13" s="1"/>
  <c r="O76" i="13"/>
  <c r="P76" i="13" s="1"/>
  <c r="O75" i="13"/>
  <c r="P75" i="13" s="1"/>
  <c r="O74" i="13"/>
  <c r="P74" i="13" s="1"/>
  <c r="O73" i="13"/>
  <c r="P73" i="13" s="1"/>
  <c r="O72" i="13"/>
  <c r="P72" i="13" s="1"/>
  <c r="O71" i="13"/>
  <c r="P71" i="13" s="1"/>
  <c r="O70" i="13"/>
  <c r="P70" i="13" s="1"/>
  <c r="O69" i="13"/>
  <c r="P69" i="13" s="1"/>
  <c r="O68" i="13"/>
  <c r="P68" i="13" s="1"/>
  <c r="O67" i="13"/>
  <c r="P67" i="13" s="1"/>
  <c r="O66" i="13"/>
  <c r="P66" i="13" s="1"/>
  <c r="O65" i="13"/>
  <c r="P65" i="13" s="1"/>
  <c r="O64" i="13"/>
  <c r="P64" i="13" s="1"/>
  <c r="O63" i="13"/>
  <c r="P63" i="13" s="1"/>
  <c r="O62" i="13"/>
  <c r="P62" i="13" s="1"/>
  <c r="O61" i="13"/>
  <c r="P61" i="13" s="1"/>
  <c r="O60" i="13"/>
  <c r="P60" i="13" s="1"/>
  <c r="O59" i="13"/>
  <c r="P59" i="13" s="1"/>
  <c r="O58" i="13"/>
  <c r="P58" i="13" s="1"/>
  <c r="O57" i="13"/>
  <c r="P57" i="13" s="1"/>
  <c r="O56" i="13"/>
  <c r="P56" i="13" s="1"/>
  <c r="O55" i="13"/>
  <c r="P55" i="13" s="1"/>
  <c r="O54" i="13"/>
  <c r="P54" i="13" s="1"/>
  <c r="O53" i="13"/>
  <c r="P53" i="13" s="1"/>
  <c r="O52" i="13"/>
  <c r="P52" i="13" s="1"/>
  <c r="O51" i="13"/>
  <c r="P51" i="13" s="1"/>
  <c r="O50" i="13"/>
  <c r="P50" i="13" s="1"/>
  <c r="O49" i="13"/>
  <c r="P49" i="13" s="1"/>
  <c r="O48" i="13"/>
  <c r="P48" i="13" s="1"/>
  <c r="O47" i="13"/>
  <c r="P47" i="13" s="1"/>
  <c r="O46" i="13"/>
  <c r="P46" i="13" s="1"/>
  <c r="O45" i="13"/>
  <c r="P45" i="13" s="1"/>
  <c r="O44" i="13"/>
  <c r="P44" i="13" s="1"/>
  <c r="O43" i="13"/>
  <c r="P43" i="13" s="1"/>
  <c r="O42" i="13"/>
  <c r="P42" i="13" s="1"/>
  <c r="O41" i="13"/>
  <c r="P41" i="13" s="1"/>
  <c r="O40" i="13"/>
  <c r="P40" i="13" s="1"/>
  <c r="O39" i="13"/>
  <c r="P39" i="13" s="1"/>
  <c r="O38" i="13"/>
  <c r="P38" i="13" s="1"/>
  <c r="O37" i="13"/>
  <c r="P37" i="13" s="1"/>
  <c r="O36" i="13"/>
  <c r="P36" i="13" s="1"/>
  <c r="O35" i="13"/>
  <c r="P35" i="13" s="1"/>
  <c r="O34" i="13"/>
  <c r="P34" i="13" s="1"/>
  <c r="O33" i="13"/>
  <c r="P33" i="13" s="1"/>
  <c r="O32" i="13"/>
  <c r="P32" i="13" s="1"/>
  <c r="O31" i="13"/>
  <c r="P31" i="13" s="1"/>
  <c r="O30" i="13"/>
  <c r="P30" i="13" s="1"/>
  <c r="O29" i="13"/>
  <c r="P29" i="13" s="1"/>
  <c r="O28" i="13"/>
  <c r="P28" i="13" s="1"/>
  <c r="O27" i="13"/>
  <c r="P27" i="13" s="1"/>
  <c r="O26" i="13"/>
  <c r="P26" i="13" s="1"/>
  <c r="O25" i="13"/>
  <c r="P25" i="13" s="1"/>
  <c r="O24" i="13"/>
  <c r="P24" i="13" s="1"/>
  <c r="O23" i="13"/>
  <c r="P23" i="13" s="1"/>
  <c r="O22" i="13"/>
  <c r="P22" i="13" s="1"/>
  <c r="O21" i="13"/>
  <c r="P21" i="13" s="1"/>
  <c r="O20" i="13"/>
  <c r="P20" i="13" s="1"/>
  <c r="O19" i="13"/>
  <c r="P19" i="13" s="1"/>
  <c r="O18" i="13"/>
  <c r="P18" i="13" s="1"/>
  <c r="P17" i="13"/>
  <c r="O17" i="13"/>
  <c r="O16" i="13"/>
  <c r="P16" i="13" s="1"/>
  <c r="O15" i="13"/>
  <c r="P15" i="13" s="1"/>
  <c r="O14" i="13"/>
  <c r="P14" i="13" s="1"/>
  <c r="O13" i="13"/>
  <c r="P13" i="13" s="1"/>
  <c r="O12" i="13"/>
  <c r="P12" i="13" s="1"/>
  <c r="O11" i="13"/>
  <c r="P11" i="13" s="1"/>
  <c r="O10" i="13"/>
  <c r="P10" i="13" s="1"/>
  <c r="O9" i="13"/>
  <c r="P9" i="13" s="1"/>
  <c r="O8" i="13"/>
  <c r="P8" i="13" s="1"/>
  <c r="O7" i="13"/>
  <c r="P7" i="13" s="1"/>
  <c r="F422" i="13"/>
  <c r="F423" i="13"/>
  <c r="F428" i="13"/>
  <c r="L421" i="13"/>
  <c r="S7" i="13"/>
  <c r="S8" i="13"/>
  <c r="S9" i="13"/>
  <c r="S10" i="13"/>
  <c r="U11" i="13"/>
  <c r="U12" i="13"/>
  <c r="U13" i="13"/>
  <c r="U14" i="13"/>
  <c r="U15" i="13"/>
  <c r="S16" i="13"/>
  <c r="U16" i="13"/>
  <c r="S17" i="13"/>
  <c r="U17" i="13"/>
  <c r="S18" i="13"/>
  <c r="U18" i="13"/>
  <c r="U21" i="13"/>
  <c r="U23" i="13"/>
  <c r="U24" i="13"/>
  <c r="U25" i="13"/>
  <c r="U26" i="13"/>
  <c r="U27" i="13"/>
  <c r="U28" i="13"/>
  <c r="U29" i="13"/>
  <c r="U30" i="13"/>
  <c r="S31" i="13"/>
  <c r="U31" i="13"/>
  <c r="U32" i="13"/>
  <c r="U33" i="13"/>
  <c r="U34" i="13"/>
  <c r="U35" i="13"/>
  <c r="S36" i="13"/>
  <c r="U36" i="13"/>
  <c r="U37" i="13"/>
  <c r="U38" i="13"/>
  <c r="U39" i="13"/>
  <c r="U40" i="13"/>
  <c r="U41" i="13"/>
  <c r="U42" i="13"/>
  <c r="U43" i="13"/>
  <c r="S44" i="13"/>
  <c r="U44" i="13"/>
  <c r="U45" i="13"/>
  <c r="U46" i="13"/>
  <c r="U47" i="13"/>
  <c r="U48" i="13"/>
  <c r="U49" i="13"/>
  <c r="U50" i="13"/>
  <c r="U51" i="13"/>
  <c r="U52" i="13"/>
  <c r="U53" i="13"/>
  <c r="U54" i="13"/>
  <c r="U55" i="13"/>
  <c r="U56" i="13"/>
  <c r="U57" i="13"/>
  <c r="U58" i="13"/>
  <c r="U59" i="13"/>
  <c r="U60" i="13"/>
  <c r="U61" i="13"/>
  <c r="U62" i="13"/>
  <c r="U63" i="13"/>
  <c r="U64" i="13"/>
  <c r="U65" i="13"/>
  <c r="U66" i="13"/>
  <c r="U67" i="13"/>
  <c r="U68" i="13"/>
  <c r="U69" i="13"/>
  <c r="U70" i="13"/>
  <c r="U71" i="13"/>
  <c r="U72" i="13"/>
  <c r="U73" i="13"/>
  <c r="U74" i="13"/>
  <c r="U75" i="13"/>
  <c r="U76" i="13"/>
  <c r="U77" i="13"/>
  <c r="U78" i="13"/>
  <c r="U79" i="13"/>
  <c r="U80" i="13"/>
  <c r="U81" i="13"/>
  <c r="U82" i="13"/>
  <c r="U83" i="13"/>
  <c r="U84" i="13"/>
  <c r="U85" i="13"/>
  <c r="U86" i="13"/>
  <c r="U87" i="13"/>
  <c r="U88" i="13"/>
  <c r="U89" i="13"/>
  <c r="U90" i="13"/>
  <c r="U91" i="13"/>
  <c r="U92" i="13"/>
  <c r="U93" i="13"/>
  <c r="U94" i="13"/>
  <c r="U95" i="13"/>
  <c r="U96" i="13"/>
  <c r="U97" i="13"/>
  <c r="U98" i="13"/>
  <c r="U99" i="13"/>
  <c r="U100" i="13"/>
  <c r="U101" i="13"/>
  <c r="U102" i="13"/>
  <c r="U103" i="13"/>
  <c r="U104" i="13"/>
  <c r="U105" i="13"/>
  <c r="U106" i="13"/>
  <c r="U107" i="13"/>
  <c r="U108" i="13"/>
  <c r="U109" i="13"/>
  <c r="U110" i="13"/>
  <c r="U111" i="13"/>
  <c r="U112" i="13"/>
  <c r="U113" i="13"/>
  <c r="U114" i="13"/>
  <c r="U115" i="13"/>
  <c r="U116" i="13"/>
  <c r="U117" i="13"/>
  <c r="U118" i="13"/>
  <c r="U119" i="13"/>
  <c r="U120" i="13"/>
  <c r="U121" i="13"/>
  <c r="U122" i="13"/>
  <c r="U123" i="13"/>
  <c r="U124" i="13"/>
  <c r="U125" i="13"/>
  <c r="U126" i="13"/>
  <c r="U127" i="13"/>
  <c r="U128" i="13"/>
  <c r="U129" i="13"/>
  <c r="U130" i="13"/>
  <c r="U131" i="13"/>
  <c r="U132" i="13"/>
  <c r="U133" i="13"/>
  <c r="U134" i="13"/>
  <c r="U135" i="13"/>
  <c r="U136" i="13"/>
  <c r="U137" i="13"/>
  <c r="U138" i="13"/>
  <c r="U139" i="13"/>
  <c r="U140" i="13"/>
  <c r="U141" i="13"/>
  <c r="U142" i="13"/>
  <c r="U143" i="13"/>
  <c r="U144" i="13"/>
  <c r="U145" i="13"/>
  <c r="U146" i="13"/>
  <c r="U147" i="13"/>
  <c r="U148" i="13"/>
  <c r="U149" i="13"/>
  <c r="U150" i="13"/>
  <c r="U151" i="13"/>
  <c r="U152" i="13"/>
  <c r="U153" i="13"/>
  <c r="U154" i="13"/>
  <c r="U155" i="13"/>
  <c r="U156" i="13"/>
  <c r="U157" i="13"/>
  <c r="U158" i="13"/>
  <c r="U159" i="13"/>
  <c r="U160" i="13"/>
  <c r="U161" i="13"/>
  <c r="U162" i="13"/>
  <c r="U163" i="13"/>
  <c r="U164" i="13"/>
  <c r="U165" i="13"/>
  <c r="U166" i="13"/>
  <c r="U167" i="13"/>
  <c r="U168" i="13"/>
  <c r="U169" i="13"/>
  <c r="U170" i="13"/>
  <c r="U171" i="13"/>
  <c r="U172" i="13"/>
  <c r="U173" i="13"/>
  <c r="U174" i="13"/>
  <c r="U175" i="13"/>
  <c r="U176" i="13"/>
  <c r="U177" i="13"/>
  <c r="U178" i="13"/>
  <c r="U179" i="13"/>
  <c r="U180" i="13"/>
  <c r="U181" i="13"/>
  <c r="U182" i="13"/>
  <c r="U183" i="13"/>
  <c r="U184" i="13"/>
  <c r="U185" i="13"/>
  <c r="U186" i="13"/>
  <c r="U187" i="13"/>
  <c r="U188" i="13"/>
  <c r="U189" i="13"/>
  <c r="U190" i="13"/>
  <c r="U191" i="13"/>
  <c r="U192" i="13"/>
  <c r="U193" i="13"/>
  <c r="U194" i="13"/>
  <c r="U195" i="13"/>
  <c r="U196" i="13"/>
  <c r="U197" i="13"/>
  <c r="U198" i="13"/>
  <c r="U199" i="13"/>
  <c r="U200" i="13"/>
  <c r="U201" i="13"/>
  <c r="U202" i="13"/>
  <c r="U203" i="13"/>
  <c r="U204" i="13"/>
  <c r="U205" i="13"/>
  <c r="U206" i="13"/>
  <c r="U207" i="13"/>
  <c r="U208" i="13"/>
  <c r="U209" i="13"/>
  <c r="U210" i="13"/>
  <c r="U211" i="13"/>
  <c r="U212" i="13"/>
  <c r="U213" i="13"/>
  <c r="U214" i="13"/>
  <c r="U215" i="13"/>
  <c r="U216" i="13"/>
  <c r="U217" i="13"/>
  <c r="U218" i="13"/>
  <c r="U219" i="13"/>
  <c r="U220" i="13"/>
  <c r="U221" i="13"/>
  <c r="U222" i="13"/>
  <c r="U223" i="13"/>
  <c r="U224" i="13"/>
  <c r="U225" i="13"/>
  <c r="U226" i="13"/>
  <c r="U227" i="13"/>
  <c r="U228" i="13"/>
  <c r="U229" i="13"/>
  <c r="U230" i="13"/>
  <c r="U231" i="13"/>
  <c r="U232" i="13"/>
  <c r="U233" i="13"/>
  <c r="U234" i="13"/>
  <c r="U235" i="13"/>
  <c r="U236" i="13"/>
  <c r="U237" i="13"/>
  <c r="U238" i="13"/>
  <c r="U239" i="13"/>
  <c r="U240" i="13"/>
  <c r="U241" i="13"/>
  <c r="U242" i="13"/>
  <c r="U243" i="13"/>
  <c r="U244" i="13"/>
  <c r="U245" i="13"/>
  <c r="U246" i="13"/>
  <c r="U247" i="13"/>
  <c r="U248" i="13"/>
  <c r="U249" i="13"/>
  <c r="U250" i="13"/>
  <c r="U251" i="13"/>
  <c r="U252" i="13"/>
  <c r="U253" i="13"/>
  <c r="U254" i="13"/>
  <c r="U255" i="13"/>
  <c r="U256" i="13"/>
  <c r="U257" i="13"/>
  <c r="U258" i="13"/>
  <c r="U259" i="13"/>
  <c r="U260" i="13"/>
  <c r="U261" i="13"/>
  <c r="U262" i="13"/>
  <c r="U263" i="13"/>
  <c r="U264" i="13"/>
  <c r="U265" i="13"/>
  <c r="U266" i="13"/>
  <c r="U267" i="13"/>
  <c r="U268" i="13"/>
  <c r="U269" i="13"/>
  <c r="U270" i="13"/>
  <c r="U271" i="13"/>
  <c r="U272" i="13"/>
  <c r="U273" i="13"/>
  <c r="U274" i="13"/>
  <c r="U275" i="13"/>
  <c r="U276" i="13"/>
  <c r="U277" i="13"/>
  <c r="U278" i="13"/>
  <c r="U279" i="13"/>
  <c r="U280" i="13"/>
  <c r="U281" i="13"/>
  <c r="U282" i="13"/>
  <c r="U283" i="13"/>
  <c r="U284" i="13"/>
  <c r="U285" i="13"/>
  <c r="U286" i="13"/>
  <c r="U287" i="13"/>
  <c r="U288" i="13"/>
  <c r="U289" i="13"/>
  <c r="U290" i="13"/>
  <c r="U291" i="13"/>
  <c r="U292" i="13"/>
  <c r="U293" i="13"/>
  <c r="U294" i="13"/>
  <c r="U295" i="13"/>
  <c r="U296" i="13"/>
  <c r="U297" i="13"/>
  <c r="U298" i="13"/>
  <c r="U299" i="13"/>
  <c r="U300" i="13"/>
  <c r="U301" i="13"/>
  <c r="U302" i="13"/>
  <c r="U303" i="13"/>
  <c r="U304" i="13"/>
  <c r="U305" i="13"/>
  <c r="U306" i="13"/>
  <c r="U307" i="13"/>
  <c r="U308" i="13"/>
  <c r="U309" i="13"/>
  <c r="U310" i="13"/>
  <c r="U311" i="13"/>
  <c r="U312" i="13"/>
  <c r="U313" i="13"/>
  <c r="U314" i="13"/>
  <c r="U315" i="13"/>
  <c r="U316" i="13"/>
  <c r="U317" i="13"/>
  <c r="U318" i="13"/>
  <c r="U319" i="13"/>
  <c r="U320" i="13"/>
  <c r="U321" i="13"/>
  <c r="U322" i="13"/>
  <c r="U323" i="13"/>
  <c r="U324" i="13"/>
  <c r="U325" i="13"/>
  <c r="U326" i="13"/>
  <c r="U327" i="13"/>
  <c r="U328" i="13"/>
  <c r="U329" i="13"/>
  <c r="U330" i="13"/>
  <c r="U331" i="13"/>
  <c r="U332" i="13"/>
  <c r="U333" i="13"/>
  <c r="U334" i="13"/>
  <c r="U335" i="13"/>
  <c r="U336" i="13"/>
  <c r="U337" i="13"/>
  <c r="U338" i="13"/>
  <c r="U339" i="13"/>
  <c r="U340" i="13"/>
  <c r="U341" i="13"/>
  <c r="U342" i="13"/>
  <c r="U343" i="13"/>
  <c r="U344" i="13"/>
  <c r="U345" i="13"/>
  <c r="U346" i="13"/>
  <c r="U347" i="13"/>
  <c r="U348" i="13"/>
  <c r="U349" i="13"/>
  <c r="U350" i="13"/>
  <c r="U351" i="13"/>
  <c r="U352" i="13"/>
  <c r="U353" i="13"/>
  <c r="U354" i="13"/>
  <c r="U355" i="13"/>
  <c r="S356" i="13"/>
  <c r="U356" i="13"/>
  <c r="U357" i="13"/>
  <c r="S358" i="13"/>
  <c r="U358" i="13"/>
  <c r="S359" i="13"/>
  <c r="U359" i="13"/>
  <c r="S360" i="13"/>
  <c r="U360" i="13"/>
  <c r="S361" i="13"/>
  <c r="U361" i="13"/>
  <c r="S365" i="13"/>
  <c r="U365" i="13"/>
  <c r="S366" i="13"/>
  <c r="U366" i="13"/>
  <c r="S367" i="13"/>
  <c r="S368" i="13"/>
  <c r="S369" i="13"/>
  <c r="S370" i="13"/>
  <c r="S371" i="13"/>
  <c r="S372" i="13"/>
  <c r="S373" i="13"/>
  <c r="S374" i="13"/>
  <c r="S375" i="13"/>
  <c r="S376" i="13"/>
  <c r="S377" i="13"/>
  <c r="S378" i="13"/>
  <c r="S379" i="13"/>
  <c r="S380" i="13"/>
  <c r="S381" i="13"/>
  <c r="S382" i="13"/>
  <c r="S383" i="13"/>
  <c r="S385" i="13"/>
  <c r="S386" i="13"/>
  <c r="S387" i="13"/>
  <c r="S388" i="13"/>
  <c r="S389" i="13"/>
  <c r="S390" i="13"/>
  <c r="S391" i="13"/>
  <c r="S392" i="13"/>
  <c r="S393" i="13"/>
  <c r="S394" i="13"/>
  <c r="S395" i="13"/>
  <c r="S396" i="13"/>
  <c r="S397" i="13"/>
  <c r="S398" i="13"/>
  <c r="S399" i="13"/>
  <c r="S400" i="13"/>
  <c r="S401" i="13"/>
  <c r="S402" i="13"/>
  <c r="S403" i="13"/>
  <c r="S404" i="13"/>
  <c r="S405" i="13"/>
  <c r="S406" i="13"/>
  <c r="S407" i="13"/>
  <c r="S408" i="13"/>
  <c r="S409" i="13"/>
  <c r="S410" i="13"/>
  <c r="S411" i="13"/>
  <c r="S412" i="13"/>
  <c r="S413" i="13"/>
  <c r="S414" i="13"/>
  <c r="S415" i="13"/>
  <c r="S416" i="13"/>
  <c r="S417" i="13"/>
  <c r="S418" i="13"/>
  <c r="S419" i="13"/>
  <c r="M421" i="13"/>
  <c r="M422" i="13" s="1"/>
  <c r="F424" i="13"/>
  <c r="G191" i="15" l="1"/>
  <c r="G190" i="15"/>
  <c r="G192" i="15"/>
  <c r="G195" i="15"/>
  <c r="G196" i="15"/>
  <c r="F425" i="13"/>
  <c r="T361" i="13"/>
  <c r="T366" i="13"/>
  <c r="T360" i="13"/>
  <c r="F427" i="13"/>
  <c r="F429" i="13" s="1"/>
  <c r="G197" i="15" l="1"/>
  <c r="J179" i="15"/>
  <c r="J178" i="15"/>
  <c r="J177" i="15"/>
  <c r="J176" i="15"/>
  <c r="J175" i="15"/>
  <c r="J174" i="15"/>
  <c r="J173" i="15"/>
  <c r="J172" i="15"/>
  <c r="J171" i="15"/>
  <c r="J170" i="15"/>
  <c r="J169" i="15"/>
  <c r="J168" i="15"/>
  <c r="J167" i="15"/>
  <c r="J166" i="15"/>
  <c r="J165" i="15"/>
  <c r="J164" i="15"/>
  <c r="J163" i="15"/>
  <c r="J162" i="15"/>
  <c r="J161" i="15"/>
  <c r="J160" i="15"/>
  <c r="J159" i="15"/>
  <c r="J158" i="15"/>
  <c r="J157" i="15"/>
  <c r="J156" i="15"/>
  <c r="J155" i="15"/>
  <c r="J154" i="15"/>
  <c r="J153" i="15"/>
  <c r="J152" i="15"/>
  <c r="J151" i="15"/>
  <c r="J150" i="15"/>
  <c r="J149" i="15"/>
  <c r="J148" i="15"/>
  <c r="J147" i="15"/>
  <c r="J146" i="15"/>
  <c r="J145" i="15"/>
  <c r="J144" i="15"/>
  <c r="J143" i="15"/>
  <c r="J142" i="15"/>
  <c r="J141" i="15"/>
  <c r="J140" i="15"/>
  <c r="J139" i="15"/>
  <c r="J138" i="15"/>
  <c r="J137" i="15"/>
  <c r="J136" i="15"/>
  <c r="J135" i="15"/>
  <c r="J134" i="15"/>
  <c r="J133" i="15"/>
  <c r="J132" i="15"/>
  <c r="J131" i="15"/>
  <c r="J130" i="15"/>
  <c r="J129" i="15"/>
  <c r="J128" i="15"/>
  <c r="J127" i="15"/>
  <c r="J126" i="15"/>
  <c r="J125" i="15"/>
  <c r="J124"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J77" i="15"/>
  <c r="J76" i="15"/>
  <c r="J75" i="15"/>
  <c r="J74" i="15"/>
  <c r="J73" i="15"/>
  <c r="J72" i="15"/>
  <c r="J71" i="15"/>
  <c r="J70" i="15"/>
  <c r="J69" i="15"/>
  <c r="J68" i="15"/>
  <c r="J67" i="15"/>
  <c r="J66" i="15"/>
  <c r="J65" i="15"/>
  <c r="J64" i="15"/>
  <c r="J63" i="15"/>
  <c r="J62" i="15"/>
  <c r="J61" i="15"/>
  <c r="J60" i="15"/>
  <c r="J59" i="15"/>
  <c r="J58" i="15"/>
  <c r="J57" i="15"/>
  <c r="J56" i="15"/>
  <c r="J55" i="15"/>
  <c r="J54" i="15"/>
  <c r="J53"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J16" i="15"/>
  <c r="J15" i="15"/>
  <c r="J14" i="15"/>
  <c r="J13" i="15"/>
  <c r="J12" i="15"/>
  <c r="J11" i="15"/>
  <c r="J10" i="15"/>
  <c r="J9" i="15"/>
  <c r="J8" i="15"/>
  <c r="J7" i="15"/>
  <c r="M403" i="9"/>
  <c r="J403" i="9"/>
  <c r="K403" i="9"/>
  <c r="L403" i="9"/>
  <c r="J6" i="15"/>
  <c r="J5" i="15"/>
  <c r="S354" i="13" l="1"/>
  <c r="T354" i="13" s="1"/>
  <c r="S353" i="13"/>
  <c r="T353" i="13" s="1"/>
  <c r="S34" i="13"/>
  <c r="T34" i="13" s="1"/>
  <c r="S197" i="13"/>
  <c r="T197" i="13" s="1"/>
  <c r="S60" i="13"/>
  <c r="T60" i="13" s="1"/>
  <c r="S84" i="13"/>
  <c r="T84" i="13" s="1"/>
  <c r="S108" i="13"/>
  <c r="T108" i="13" s="1"/>
  <c r="S171" i="13"/>
  <c r="T171" i="13" s="1"/>
  <c r="S207" i="13"/>
  <c r="T207" i="13" s="1"/>
  <c r="S125" i="13"/>
  <c r="T125" i="13" s="1"/>
  <c r="S161" i="13"/>
  <c r="T161" i="13" s="1"/>
  <c r="S188" i="13"/>
  <c r="T188" i="13" s="1"/>
  <c r="S58" i="13"/>
  <c r="T58" i="13" s="1"/>
  <c r="S82" i="13"/>
  <c r="T82" i="13" s="1"/>
  <c r="S142" i="13"/>
  <c r="T142" i="13" s="1"/>
  <c r="S169" i="13"/>
  <c r="T169" i="13" s="1"/>
  <c r="S205" i="13"/>
  <c r="T205" i="13" s="1"/>
  <c r="S51" i="13"/>
  <c r="T51" i="13" s="1"/>
  <c r="S75" i="13"/>
  <c r="T75" i="13" s="1"/>
  <c r="S99" i="13"/>
  <c r="T99" i="13" s="1"/>
  <c r="S123" i="13"/>
  <c r="T123" i="13" s="1"/>
  <c r="S135" i="13"/>
  <c r="T135" i="13" s="1"/>
  <c r="S159" i="13"/>
  <c r="T159" i="13" s="1"/>
  <c r="S186" i="13"/>
  <c r="T186" i="13" s="1"/>
  <c r="S56" i="13"/>
  <c r="T56" i="13" s="1"/>
  <c r="S68" i="13"/>
  <c r="T68" i="13" s="1"/>
  <c r="S80" i="13"/>
  <c r="T80" i="13" s="1"/>
  <c r="S92" i="13"/>
  <c r="T92" i="13" s="1"/>
  <c r="S116" i="13"/>
  <c r="T116" i="13" s="1"/>
  <c r="S140" i="13"/>
  <c r="T140" i="13" s="1"/>
  <c r="S167" i="13"/>
  <c r="T167" i="13" s="1"/>
  <c r="S179" i="13"/>
  <c r="T179" i="13" s="1"/>
  <c r="S203" i="13"/>
  <c r="T203" i="13" s="1"/>
  <c r="S215" i="13"/>
  <c r="T215" i="13" s="1"/>
  <c r="S49" i="13"/>
  <c r="T49" i="13" s="1"/>
  <c r="S73" i="13"/>
  <c r="T73" i="13" s="1"/>
  <c r="S97" i="13"/>
  <c r="T97" i="13" s="1"/>
  <c r="S109" i="13"/>
  <c r="T109" i="13" s="1"/>
  <c r="S121" i="13"/>
  <c r="T121" i="13" s="1"/>
  <c r="S133" i="13"/>
  <c r="T133" i="13" s="1"/>
  <c r="S184" i="13"/>
  <c r="T184" i="13" s="1"/>
  <c r="S196" i="13"/>
  <c r="T196" i="13" s="1"/>
  <c r="S220" i="13"/>
  <c r="T220" i="13" s="1"/>
  <c r="S66" i="13"/>
  <c r="T66" i="13" s="1"/>
  <c r="S90" i="13"/>
  <c r="T90" i="13" s="1"/>
  <c r="S114" i="13"/>
  <c r="T114" i="13" s="1"/>
  <c r="S138" i="13"/>
  <c r="T138" i="13" s="1"/>
  <c r="S150" i="13"/>
  <c r="T150" i="13" s="1"/>
  <c r="S165" i="13"/>
  <c r="T165" i="13" s="1"/>
  <c r="S177" i="13"/>
  <c r="T177" i="13" s="1"/>
  <c r="S189" i="13"/>
  <c r="T189" i="13" s="1"/>
  <c r="S201" i="13"/>
  <c r="T201" i="13" s="1"/>
  <c r="S213" i="13"/>
  <c r="T213" i="13" s="1"/>
  <c r="S47" i="13"/>
  <c r="T47" i="13" s="1"/>
  <c r="S59" i="13"/>
  <c r="T59" i="13" s="1"/>
  <c r="S71" i="13"/>
  <c r="T71" i="13" s="1"/>
  <c r="S83" i="13"/>
  <c r="T83" i="13" s="1"/>
  <c r="S95" i="13"/>
  <c r="T95" i="13" s="1"/>
  <c r="S107" i="13"/>
  <c r="T107" i="13" s="1"/>
  <c r="S119" i="13"/>
  <c r="T119" i="13" s="1"/>
  <c r="S131" i="13"/>
  <c r="T131" i="13" s="1"/>
  <c r="S143" i="13"/>
  <c r="T143" i="13" s="1"/>
  <c r="S155" i="13"/>
  <c r="T155" i="13" s="1"/>
  <c r="S170" i="13"/>
  <c r="T170" i="13" s="1"/>
  <c r="S182" i="13"/>
  <c r="T182" i="13" s="1"/>
  <c r="S194" i="13"/>
  <c r="T194" i="13" s="1"/>
  <c r="S206" i="13"/>
  <c r="T206" i="13" s="1"/>
  <c r="S218" i="13"/>
  <c r="T218" i="13" s="1"/>
  <c r="S52" i="13"/>
  <c r="T52" i="13" s="1"/>
  <c r="S64" i="13"/>
  <c r="T64" i="13" s="1"/>
  <c r="S76" i="13"/>
  <c r="T76" i="13" s="1"/>
  <c r="S88" i="13"/>
  <c r="T88" i="13" s="1"/>
  <c r="S100" i="13"/>
  <c r="T100" i="13" s="1"/>
  <c r="S112" i="13"/>
  <c r="T112" i="13" s="1"/>
  <c r="S124" i="13"/>
  <c r="T124" i="13" s="1"/>
  <c r="S152" i="13"/>
  <c r="T152" i="13" s="1"/>
  <c r="S145" i="13"/>
  <c r="T145" i="13" s="1"/>
  <c r="S157" i="13"/>
  <c r="T157" i="13" s="1"/>
  <c r="S148" i="13"/>
  <c r="T148" i="13" s="1"/>
  <c r="S160" i="13"/>
  <c r="T160" i="13" s="1"/>
  <c r="S163" i="13"/>
  <c r="T163" i="13" s="1"/>
  <c r="S156" i="13"/>
  <c r="T156" i="13" s="1"/>
  <c r="S14" i="13" l="1"/>
  <c r="T14" i="13" s="1"/>
  <c r="S355" i="13"/>
  <c r="T355" i="13" s="1"/>
  <c r="S110" i="13"/>
  <c r="T110" i="13" s="1"/>
  <c r="S192" i="13"/>
  <c r="T192" i="13" s="1"/>
  <c r="S199" i="13"/>
  <c r="T199" i="13" s="1"/>
  <c r="S37" i="13"/>
  <c r="T37" i="13" s="1"/>
  <c r="S78" i="13"/>
  <c r="T78" i="13" s="1"/>
  <c r="S153" i="13"/>
  <c r="T153" i="13" s="1"/>
  <c r="S67" i="13"/>
  <c r="T67" i="13" s="1"/>
  <c r="S174" i="13"/>
  <c r="T174" i="13" s="1"/>
  <c r="S219" i="13"/>
  <c r="T219" i="13" s="1"/>
  <c r="S176" i="13"/>
  <c r="T176" i="13" s="1"/>
  <c r="S141" i="13"/>
  <c r="T141" i="13" s="1"/>
  <c r="S193" i="13"/>
  <c r="T193" i="13" s="1"/>
  <c r="S181" i="13"/>
  <c r="T181" i="13" s="1"/>
  <c r="S134" i="13"/>
  <c r="T134" i="13" s="1"/>
  <c r="S178" i="13"/>
  <c r="T178" i="13" s="1"/>
  <c r="S111" i="13"/>
  <c r="T111" i="13" s="1"/>
  <c r="S118" i="13"/>
  <c r="T118" i="13" s="1"/>
  <c r="S65" i="13"/>
  <c r="T65" i="13" s="1"/>
  <c r="S172" i="13"/>
  <c r="T172" i="13" s="1"/>
  <c r="S128" i="13"/>
  <c r="T128" i="13" s="1"/>
  <c r="S120" i="13"/>
  <c r="T120" i="13" s="1"/>
  <c r="S185" i="13"/>
  <c r="T185" i="13" s="1"/>
  <c r="S129" i="13"/>
  <c r="T129" i="13" s="1"/>
  <c r="S102" i="13"/>
  <c r="T102" i="13" s="1"/>
  <c r="S173" i="13"/>
  <c r="T173" i="13" s="1"/>
  <c r="S136" i="13"/>
  <c r="T136" i="13" s="1"/>
  <c r="S72" i="13"/>
  <c r="T72" i="13" s="1"/>
  <c r="S151" i="13"/>
  <c r="T151" i="13" s="1"/>
  <c r="S187" i="13"/>
  <c r="T187" i="13" s="1"/>
  <c r="S81" i="13"/>
  <c r="T81" i="13" s="1"/>
  <c r="S106" i="13"/>
  <c r="T106" i="13" s="1"/>
  <c r="S96" i="13"/>
  <c r="T96" i="13" s="1"/>
  <c r="S139" i="13"/>
  <c r="T139" i="13" s="1"/>
  <c r="S115" i="13"/>
  <c r="T115" i="13" s="1"/>
  <c r="S122" i="13"/>
  <c r="T122" i="13" s="1"/>
  <c r="S217" i="13"/>
  <c r="T217" i="13" s="1"/>
  <c r="S149" i="13"/>
  <c r="T149" i="13" s="1"/>
  <c r="S46" i="13"/>
  <c r="T46" i="13" s="1"/>
  <c r="S50" i="13"/>
  <c r="T50" i="13" s="1"/>
  <c r="S69" i="13"/>
  <c r="T69" i="13" s="1"/>
  <c r="S212" i="13"/>
  <c r="T212" i="13" s="1"/>
  <c r="S48" i="13"/>
  <c r="T48" i="13" s="1"/>
  <c r="S195" i="13"/>
  <c r="T195" i="13" s="1"/>
  <c r="S45" i="13"/>
  <c r="T45" i="13" s="1"/>
  <c r="S54" i="13"/>
  <c r="T54" i="13" s="1"/>
  <c r="S85" i="13"/>
  <c r="T85" i="13" s="1"/>
  <c r="S183" i="13"/>
  <c r="T183" i="13" s="1"/>
  <c r="S214" i="13"/>
  <c r="T214" i="13" s="1"/>
  <c r="S127" i="13"/>
  <c r="T127" i="13" s="1"/>
  <c r="S39" i="13"/>
  <c r="T39" i="13" s="1"/>
  <c r="S98" i="13"/>
  <c r="T98" i="13" s="1"/>
  <c r="S105" i="13"/>
  <c r="T105" i="13" s="1"/>
  <c r="S104" i="13"/>
  <c r="T104" i="13" s="1"/>
  <c r="S87" i="13"/>
  <c r="T87" i="13" s="1"/>
  <c r="S200" i="13"/>
  <c r="T200" i="13" s="1"/>
  <c r="S137" i="13"/>
  <c r="T137" i="13" s="1"/>
  <c r="S202" i="13"/>
  <c r="T202" i="13" s="1"/>
  <c r="S86" i="13"/>
  <c r="T86" i="13" s="1"/>
  <c r="S117" i="13"/>
  <c r="T117" i="13" s="1"/>
  <c r="S211" i="13"/>
  <c r="T211" i="13" s="1"/>
  <c r="S208" i="13"/>
  <c r="T208" i="13" s="1"/>
  <c r="S61" i="13"/>
  <c r="T61" i="13" s="1"/>
  <c r="S154" i="13"/>
  <c r="T154" i="13" s="1"/>
  <c r="S190" i="13"/>
  <c r="T190" i="13" s="1"/>
  <c r="S103" i="13"/>
  <c r="T103" i="13" s="1"/>
  <c r="S74" i="13"/>
  <c r="T74" i="13" s="1"/>
  <c r="S57" i="13"/>
  <c r="T57" i="13" s="1"/>
  <c r="S93" i="13"/>
  <c r="T93" i="13" s="1"/>
  <c r="S162" i="13"/>
  <c r="T162" i="13" s="1"/>
  <c r="S63" i="13"/>
  <c r="T63" i="13" s="1"/>
  <c r="S113" i="13"/>
  <c r="T113" i="13" s="1"/>
  <c r="S144" i="13"/>
  <c r="T144" i="13" s="1"/>
  <c r="S91" i="13"/>
  <c r="T91" i="13" s="1"/>
  <c r="S62" i="13"/>
  <c r="T62" i="13" s="1"/>
  <c r="S130" i="13"/>
  <c r="T130" i="13" s="1"/>
  <c r="S164" i="13"/>
  <c r="T164" i="13" s="1"/>
  <c r="S101" i="13"/>
  <c r="T101" i="13" s="1"/>
  <c r="S132" i="13"/>
  <c r="T132" i="13" s="1"/>
  <c r="S166" i="13"/>
  <c r="T166" i="13" s="1"/>
  <c r="S79" i="13"/>
  <c r="T79" i="13" s="1"/>
  <c r="S175" i="13"/>
  <c r="T175" i="13" s="1"/>
  <c r="S89" i="13"/>
  <c r="T89" i="13" s="1"/>
  <c r="S216" i="13"/>
  <c r="T216" i="13" s="1"/>
  <c r="S126" i="13"/>
  <c r="T126" i="13" s="1"/>
  <c r="S38" i="13"/>
  <c r="T38" i="13" s="1"/>
  <c r="S191" i="13"/>
  <c r="T191" i="13" s="1"/>
  <c r="S210" i="13"/>
  <c r="T210" i="13" s="1"/>
  <c r="S77" i="13"/>
  <c r="T77" i="13" s="1"/>
  <c r="S55" i="13"/>
  <c r="T55" i="13" s="1"/>
  <c r="S204" i="13"/>
  <c r="T204" i="13" s="1"/>
  <c r="S198" i="13"/>
  <c r="T198" i="13" s="1"/>
  <c r="S94" i="13"/>
  <c r="T94" i="13" s="1"/>
  <c r="S221" i="13"/>
  <c r="T221" i="13" s="1"/>
  <c r="S158" i="13"/>
  <c r="T158" i="13" s="1"/>
  <c r="S147" i="13"/>
  <c r="T147" i="13" s="1"/>
  <c r="S53" i="13"/>
  <c r="T53" i="13" s="1"/>
  <c r="S209" i="13"/>
  <c r="T209" i="13" s="1"/>
  <c r="S146" i="13"/>
  <c r="T146" i="13" s="1"/>
  <c r="S180" i="13"/>
  <c r="T180" i="13" s="1"/>
  <c r="S70" i="13"/>
  <c r="T70" i="13" s="1"/>
  <c r="S168" i="13"/>
  <c r="T168" i="13" s="1"/>
  <c r="S40" i="13"/>
  <c r="T40" i="13" s="1"/>
  <c r="J195" i="15"/>
  <c r="J196" i="15"/>
  <c r="S41" i="13"/>
  <c r="T41" i="13" s="1"/>
  <c r="J192" i="15"/>
  <c r="S43" i="13"/>
  <c r="T43" i="13" s="1"/>
  <c r="S42" i="13"/>
  <c r="T42" i="13" s="1"/>
  <c r="S35" i="13"/>
  <c r="T35" i="13" s="1"/>
  <c r="S33" i="13"/>
  <c r="T33" i="13" s="1"/>
  <c r="S32" i="13"/>
  <c r="T32" i="13" s="1"/>
  <c r="S29" i="13"/>
  <c r="T29" i="13" s="1"/>
  <c r="S27" i="13"/>
  <c r="T27" i="13" s="1"/>
  <c r="S26" i="13"/>
  <c r="T26" i="13" s="1"/>
  <c r="S25" i="13"/>
  <c r="T25" i="13" s="1"/>
  <c r="S30" i="13"/>
  <c r="T30" i="13" s="1"/>
  <c r="L515" i="9"/>
  <c r="S11" i="13" l="1"/>
  <c r="T11" i="13" s="1"/>
  <c r="S24" i="13"/>
  <c r="T24" i="13" s="1"/>
  <c r="S28" i="13"/>
  <c r="T28" i="13" s="1"/>
  <c r="S23" i="13"/>
  <c r="S21" i="13"/>
  <c r="T21" i="13" s="1"/>
  <c r="D59" i="9"/>
  <c r="J191" i="15"/>
  <c r="S234" i="13"/>
  <c r="T234" i="13" s="1"/>
  <c r="E541" i="9" l="1"/>
  <c r="E521" i="9"/>
  <c r="D521" i="9"/>
  <c r="D529" i="9" s="1"/>
  <c r="D541" i="9" s="1"/>
  <c r="B570" i="9"/>
  <c r="B569" i="9"/>
  <c r="D544" i="9" l="1"/>
  <c r="S321" i="13"/>
  <c r="T321" i="13" s="1"/>
  <c r="D530" i="9"/>
  <c r="D15" i="9"/>
  <c r="D531" i="9"/>
  <c r="S327" i="13"/>
  <c r="T327" i="13" s="1"/>
  <c r="S332" i="13"/>
  <c r="T332" i="13" s="1"/>
  <c r="S319" i="13"/>
  <c r="T319" i="13" s="1"/>
  <c r="S325" i="13"/>
  <c r="T325" i="13" s="1"/>
  <c r="S318" i="13"/>
  <c r="T318" i="13" s="1"/>
  <c r="S335" i="13"/>
  <c r="T335" i="13" s="1"/>
  <c r="S333" i="13"/>
  <c r="T333" i="13" s="1"/>
  <c r="S324" i="13"/>
  <c r="T324" i="13" s="1"/>
  <c r="S326" i="13"/>
  <c r="T326" i="13" s="1"/>
  <c r="S328" i="13"/>
  <c r="T328" i="13" s="1"/>
  <c r="S320" i="13"/>
  <c r="T320" i="13" s="1"/>
  <c r="S329" i="13"/>
  <c r="T329" i="13" s="1"/>
  <c r="S317" i="13"/>
  <c r="T317" i="13" s="1"/>
  <c r="S322" i="13"/>
  <c r="T322" i="13" s="1"/>
  <c r="S334" i="13"/>
  <c r="T334" i="13" s="1"/>
  <c r="S323" i="13"/>
  <c r="T323" i="13" s="1"/>
  <c r="S330" i="13"/>
  <c r="T330" i="13" s="1"/>
  <c r="S331" i="13"/>
  <c r="T331" i="13" s="1"/>
  <c r="S247" i="13"/>
  <c r="T247" i="13" s="1"/>
  <c r="S262" i="13"/>
  <c r="T262" i="13" s="1"/>
  <c r="S278" i="13"/>
  <c r="T278" i="13" s="1"/>
  <c r="S286" i="13"/>
  <c r="T286" i="13" s="1"/>
  <c r="S294" i="13"/>
  <c r="T294" i="13" s="1"/>
  <c r="S302" i="13"/>
  <c r="T302" i="13" s="1"/>
  <c r="S226" i="13"/>
  <c r="T226" i="13" s="1"/>
  <c r="S241" i="13"/>
  <c r="T241" i="13" s="1"/>
  <c r="S256" i="13"/>
  <c r="T256" i="13" s="1"/>
  <c r="S233" i="13"/>
  <c r="T233" i="13" s="1"/>
  <c r="S341" i="13"/>
  <c r="T341" i="13" s="1"/>
  <c r="S249" i="13"/>
  <c r="T249" i="13" s="1"/>
  <c r="S257" i="13"/>
  <c r="T257" i="13" s="1"/>
  <c r="S264" i="13"/>
  <c r="T264" i="13" s="1"/>
  <c r="S272" i="13"/>
  <c r="T272" i="13" s="1"/>
  <c r="S280" i="13"/>
  <c r="T280" i="13" s="1"/>
  <c r="S288" i="13"/>
  <c r="T288" i="13" s="1"/>
  <c r="S296" i="13"/>
  <c r="T296" i="13" s="1"/>
  <c r="S304" i="13"/>
  <c r="T304" i="13" s="1"/>
  <c r="S312" i="13"/>
  <c r="T312" i="13" s="1"/>
  <c r="S232" i="13"/>
  <c r="T232" i="13" s="1"/>
  <c r="S240" i="13"/>
  <c r="T240" i="13" s="1"/>
  <c r="S352" i="13"/>
  <c r="T352" i="13" s="1"/>
  <c r="S248" i="13"/>
  <c r="T248" i="13" s="1"/>
  <c r="S263" i="13"/>
  <c r="T263" i="13" s="1"/>
  <c r="S279" i="13"/>
  <c r="T279" i="13" s="1"/>
  <c r="S295" i="13"/>
  <c r="T295" i="13" s="1"/>
  <c r="S311" i="13"/>
  <c r="T311" i="13" s="1"/>
  <c r="S15" i="13"/>
  <c r="T15" i="13" s="1"/>
  <c r="S227" i="13"/>
  <c r="T227" i="13" s="1"/>
  <c r="S342" i="13"/>
  <c r="T342" i="13" s="1"/>
  <c r="S346" i="13"/>
  <c r="T346" i="13" s="1"/>
  <c r="S250" i="13"/>
  <c r="T250" i="13" s="1"/>
  <c r="S258" i="13"/>
  <c r="T258" i="13" s="1"/>
  <c r="S265" i="13"/>
  <c r="T265" i="13" s="1"/>
  <c r="S273" i="13"/>
  <c r="T273" i="13" s="1"/>
  <c r="S281" i="13"/>
  <c r="T281" i="13" s="1"/>
  <c r="S289" i="13"/>
  <c r="T289" i="13" s="1"/>
  <c r="S297" i="13"/>
  <c r="T297" i="13" s="1"/>
  <c r="S305" i="13"/>
  <c r="T305" i="13" s="1"/>
  <c r="S313" i="13"/>
  <c r="T313" i="13" s="1"/>
  <c r="S231" i="13"/>
  <c r="T231" i="13" s="1"/>
  <c r="S239" i="13"/>
  <c r="T239" i="13" s="1"/>
  <c r="S339" i="13"/>
  <c r="T339" i="13" s="1"/>
  <c r="S351" i="13"/>
  <c r="T351" i="13" s="1"/>
  <c r="S255" i="13"/>
  <c r="T255" i="13" s="1"/>
  <c r="S310" i="13"/>
  <c r="T310" i="13" s="1"/>
  <c r="S340" i="13"/>
  <c r="T340" i="13" s="1"/>
  <c r="S271" i="13"/>
  <c r="T271" i="13" s="1"/>
  <c r="S287" i="13"/>
  <c r="T287" i="13" s="1"/>
  <c r="S303" i="13"/>
  <c r="T303" i="13" s="1"/>
  <c r="S222" i="13"/>
  <c r="T222" i="13" s="1"/>
  <c r="S228" i="13"/>
  <c r="T228" i="13" s="1"/>
  <c r="S235" i="13"/>
  <c r="T235" i="13" s="1"/>
  <c r="S343" i="13"/>
  <c r="T343" i="13" s="1"/>
  <c r="S347" i="13"/>
  <c r="T347" i="13" s="1"/>
  <c r="S243" i="13"/>
  <c r="T243" i="13" s="1"/>
  <c r="S251" i="13"/>
  <c r="T251" i="13" s="1"/>
  <c r="S259" i="13"/>
  <c r="T259" i="13" s="1"/>
  <c r="S266" i="13"/>
  <c r="T266" i="13" s="1"/>
  <c r="S274" i="13"/>
  <c r="T274" i="13" s="1"/>
  <c r="S282" i="13"/>
  <c r="T282" i="13" s="1"/>
  <c r="S290" i="13"/>
  <c r="T290" i="13" s="1"/>
  <c r="S298" i="13"/>
  <c r="T298" i="13" s="1"/>
  <c r="S306" i="13"/>
  <c r="T306" i="13" s="1"/>
  <c r="S314" i="13"/>
  <c r="T314" i="13" s="1"/>
  <c r="S223" i="13"/>
  <c r="T223" i="13" s="1"/>
  <c r="S229" i="13"/>
  <c r="T229" i="13" s="1"/>
  <c r="S236" i="13"/>
  <c r="T236" i="13" s="1"/>
  <c r="S336" i="13"/>
  <c r="T336" i="13" s="1"/>
  <c r="S348" i="13"/>
  <c r="T348" i="13" s="1"/>
  <c r="S357" i="13"/>
  <c r="T357" i="13" s="1"/>
  <c r="S244" i="13"/>
  <c r="T244" i="13" s="1"/>
  <c r="S252" i="13"/>
  <c r="T252" i="13" s="1"/>
  <c r="S260" i="13"/>
  <c r="T260" i="13" s="1"/>
  <c r="S267" i="13"/>
  <c r="T267" i="13" s="1"/>
  <c r="S275" i="13"/>
  <c r="T275" i="13" s="1"/>
  <c r="S283" i="13"/>
  <c r="T283" i="13" s="1"/>
  <c r="S291" i="13"/>
  <c r="T291" i="13" s="1"/>
  <c r="S299" i="13"/>
  <c r="T299" i="13" s="1"/>
  <c r="S307" i="13"/>
  <c r="T307" i="13" s="1"/>
  <c r="S315" i="13"/>
  <c r="T315" i="13" s="1"/>
  <c r="S224" i="13"/>
  <c r="T224" i="13" s="1"/>
  <c r="S237" i="13"/>
  <c r="T237" i="13" s="1"/>
  <c r="S337" i="13"/>
  <c r="T337" i="13" s="1"/>
  <c r="S344" i="13"/>
  <c r="T344" i="13" s="1"/>
  <c r="S349" i="13"/>
  <c r="T349" i="13" s="1"/>
  <c r="S242" i="13"/>
  <c r="T242" i="13" s="1"/>
  <c r="S245" i="13"/>
  <c r="T245" i="13" s="1"/>
  <c r="S253" i="13"/>
  <c r="T253" i="13" s="1"/>
  <c r="S261" i="13"/>
  <c r="T261" i="13" s="1"/>
  <c r="S268" i="13"/>
  <c r="T268" i="13" s="1"/>
  <c r="S276" i="13"/>
  <c r="T276" i="13" s="1"/>
  <c r="S284" i="13"/>
  <c r="T284" i="13" s="1"/>
  <c r="S292" i="13"/>
  <c r="T292" i="13" s="1"/>
  <c r="S300" i="13"/>
  <c r="T300" i="13" s="1"/>
  <c r="S308" i="13"/>
  <c r="T308" i="13" s="1"/>
  <c r="S316" i="13"/>
  <c r="T316" i="13" s="1"/>
  <c r="S225" i="13"/>
  <c r="T225" i="13" s="1"/>
  <c r="S230" i="13"/>
  <c r="T230" i="13" s="1"/>
  <c r="S238" i="13"/>
  <c r="T238" i="13" s="1"/>
  <c r="S338" i="13"/>
  <c r="T338" i="13" s="1"/>
  <c r="S345" i="13"/>
  <c r="T345" i="13" s="1"/>
  <c r="S350" i="13"/>
  <c r="T350" i="13" s="1"/>
  <c r="S246" i="13"/>
  <c r="T246" i="13" s="1"/>
  <c r="S254" i="13"/>
  <c r="T254" i="13" s="1"/>
  <c r="S269" i="13"/>
  <c r="T269" i="13" s="1"/>
  <c r="S277" i="13"/>
  <c r="T277" i="13" s="1"/>
  <c r="S285" i="13"/>
  <c r="T285" i="13" s="1"/>
  <c r="S293" i="13"/>
  <c r="T293" i="13" s="1"/>
  <c r="S301" i="13"/>
  <c r="T301" i="13" s="1"/>
  <c r="S309" i="13"/>
  <c r="T309" i="13" s="1"/>
  <c r="S270" i="13"/>
  <c r="T270" i="13" s="1"/>
  <c r="D55" i="9" l="1"/>
  <c r="S13" i="13"/>
  <c r="T13" i="13" s="1"/>
  <c r="D545" i="9"/>
  <c r="D543" i="9"/>
  <c r="D58" i="9"/>
  <c r="J190" i="15"/>
  <c r="D532" i="9"/>
  <c r="D534" i="9"/>
  <c r="D533" i="9"/>
  <c r="G548" i="9"/>
  <c r="K191" i="15" l="1"/>
  <c r="S12" i="13"/>
  <c r="T12" i="13" s="1"/>
  <c r="D548" i="9"/>
  <c r="D16" i="9"/>
  <c r="D56" i="9"/>
  <c r="D60" i="9" s="1"/>
  <c r="K190" i="15" l="1"/>
  <c r="G535" i="9" l="1"/>
  <c r="G523" i="9"/>
  <c r="G60" i="9"/>
  <c r="G18" i="9"/>
  <c r="I196" i="15" l="1"/>
  <c r="H196" i="15"/>
  <c r="I195" i="15"/>
  <c r="H195" i="15"/>
  <c r="I192" i="15"/>
  <c r="H192" i="15"/>
  <c r="I191" i="15"/>
  <c r="H191" i="15"/>
  <c r="I190" i="15"/>
  <c r="H190" i="15"/>
  <c r="K196" i="15" l="1"/>
  <c r="L404" i="9"/>
  <c r="I197" i="15"/>
  <c r="H197" i="15"/>
  <c r="H193" i="15"/>
  <c r="I193" i="15"/>
  <c r="K195" i="15" l="1"/>
  <c r="D535" i="9"/>
  <c r="F535" i="9" s="1"/>
  <c r="F548" i="9"/>
  <c r="D17" i="9"/>
  <c r="D18" i="9" s="1"/>
  <c r="D522" i="9"/>
  <c r="D523" i="9" s="1"/>
  <c r="F523" i="9" s="1"/>
  <c r="F60" i="9"/>
  <c r="F18" i="9" l="1"/>
  <c r="E37" i="9"/>
  <c r="E33" i="9" l="1"/>
  <c r="G193" i="15" l="1"/>
  <c r="G198" i="15" s="1"/>
  <c r="K192" i="15"/>
</calcChain>
</file>

<file path=xl/sharedStrings.xml><?xml version="1.0" encoding="utf-8"?>
<sst xmlns="http://schemas.openxmlformats.org/spreadsheetml/2006/main" count="10090" uniqueCount="1618">
  <si>
    <t>REF.</t>
  </si>
  <si>
    <t>Activo Neto</t>
  </si>
  <si>
    <t>Activo Neto'!A1</t>
  </si>
  <si>
    <t>Estado de Ingresos y Egresos</t>
  </si>
  <si>
    <t>Estado de Ingresos y Egresos'!A1</t>
  </si>
  <si>
    <t>Flujos de Efectivo</t>
  </si>
  <si>
    <t>Flujos de Efectivo'!A1</t>
  </si>
  <si>
    <t>Variación del Activo Neto</t>
  </si>
  <si>
    <t>Variación del Activo Neto'!A1</t>
  </si>
  <si>
    <t>Notas a los Estados Financieros (Nota 1 a Nota 3.5)</t>
  </si>
  <si>
    <t>Nota 1 a Nota 3.5'!A1</t>
  </si>
  <si>
    <t>Notas a los Estados Financieros (Nota 3.6 a Nota 8)</t>
  </si>
  <si>
    <t>Nota 3.6 a Nota 8'!A1</t>
  </si>
  <si>
    <t>Cuenta</t>
  </si>
  <si>
    <t>Moneda</t>
  </si>
  <si>
    <t>ACTIVO</t>
  </si>
  <si>
    <t>Disponibilidades</t>
  </si>
  <si>
    <t>Inversiones</t>
  </si>
  <si>
    <t>Intereses a Cobrar a Plazo Fijo</t>
  </si>
  <si>
    <t>Comisiones a pagar a la Administradora</t>
  </si>
  <si>
    <t>Acreedores por Operaciones</t>
  </si>
  <si>
    <t>Suscripciones</t>
  </si>
  <si>
    <t>Rescates</t>
  </si>
  <si>
    <t>Otros Egresos</t>
  </si>
  <si>
    <t>Comisión de Corretaje</t>
  </si>
  <si>
    <t>Comisión por Administracion</t>
  </si>
  <si>
    <t>Otros Ingresos</t>
  </si>
  <si>
    <t>Intereses</t>
  </si>
  <si>
    <t>Índice</t>
  </si>
  <si>
    <t>ESTADO DEL ACTIVO NETO</t>
  </si>
  <si>
    <t>(En Dólares Estadounidenses)</t>
  </si>
  <si>
    <t xml:space="preserve"> (Nota 4.1)</t>
  </si>
  <si>
    <t xml:space="preserve"> (Nota 4.2)</t>
  </si>
  <si>
    <t>TOTAL ACTIVO BRUTO</t>
  </si>
  <si>
    <t xml:space="preserve"> (Nota 4.3)</t>
  </si>
  <si>
    <t xml:space="preserve"> (Nota 4.4)</t>
  </si>
  <si>
    <t>TOTAL ACTIVO NETO</t>
  </si>
  <si>
    <t>CUOTAS PARTES EN CIRCULACION</t>
  </si>
  <si>
    <t>VALOR CUOTA PARTE AL CIERRE</t>
  </si>
  <si>
    <t>Las 8 notas que se acompañan forman parte integrante de los estados financieros</t>
  </si>
  <si>
    <t>Firmado digitalmente por:</t>
  </si>
  <si>
    <t>ESTADOS DE INGRESOS Y EGRESOS</t>
  </si>
  <si>
    <t>INGRESOS</t>
  </si>
  <si>
    <t>Resultados por tenencia de inversiones</t>
  </si>
  <si>
    <t xml:space="preserve"> (Nota 4.5)</t>
  </si>
  <si>
    <t>TOTAL INGRESOS</t>
  </si>
  <si>
    <t>EGRESOS</t>
  </si>
  <si>
    <t>TOTAL EGRESOS</t>
  </si>
  <si>
    <t>RESULTADO DEL EJERCICIO</t>
  </si>
  <si>
    <t>Firmados digitalmente por:</t>
  </si>
  <si>
    <t>ESTADO DE VARIACION DEL ACTIVO NETO</t>
  </si>
  <si>
    <t>CUENTAS</t>
  </si>
  <si>
    <t>APORTANTES</t>
  </si>
  <si>
    <t>RESULTADOS</t>
  </si>
  <si>
    <t>Saldo al inicio del período</t>
  </si>
  <si>
    <t>Movimientos del Período</t>
  </si>
  <si>
    <t>Resultado del período</t>
  </si>
  <si>
    <t>Saldo al final del Período</t>
  </si>
  <si>
    <t>Las 8 notas que se acompañan forman parte integrante de los estados financieros.</t>
  </si>
  <si>
    <t>TOTAL</t>
  </si>
  <si>
    <t>ESTADO DE FLUJOS DE EFECTIVO</t>
  </si>
  <si>
    <t>Actividades Operativas</t>
  </si>
  <si>
    <t>Cambios en activos y pasivos operativos</t>
  </si>
  <si>
    <t>Pago por comisiones de administración</t>
  </si>
  <si>
    <t>Flujo neto de efectivo generado por actividades operativas</t>
  </si>
  <si>
    <t>Actividades de Financiación</t>
  </si>
  <si>
    <t>Flujo neto de efectivo generado por las actividades  de financiación</t>
  </si>
  <si>
    <t>Efectivo al comienzo del período</t>
  </si>
  <si>
    <t>Saldo final de efectivo al final del período</t>
  </si>
  <si>
    <t>NOTA 1. INFORMACIÓN BÁSICA DEL FONDO</t>
  </si>
  <si>
    <t>1.1) Naturaleza Jurídica y Características del Fondo</t>
  </si>
  <si>
    <t>De conformidad con la Ley 5452/15 Que Regula los Fondos Patrimoniales de Inversión, el Fondo Mutuo se considera como una persona jurídica independiente y la Sociedad Administradora actúa como su representante legal. Las operaciones del Fondo Mutuo se registran y contabilizan en forma separada de la Sociedad Administradora y de los demás fondos administrados por la misma.</t>
  </si>
  <si>
    <t>El Fondo  fue creado, con el objeto de invertir exclusivamente en instrumentos de renta fija los recursos provenientes de los aportes dinerarios de los Partícipes. Los aportes de dinero de los Partícipes constituyen el patrimonio del Fondo y se expresan en partes de igual valor y característica denominadas “Cuotas de Participación” o “Cuotas”. Las Cuotas de Participación son rescatables.</t>
  </si>
  <si>
    <t>1.2) Autorización de Funcionamiento</t>
  </si>
  <si>
    <t>1.3) Políticas de inversión, diversificación de las inversiones,  liquidez y  endeudamiento</t>
  </si>
  <si>
    <t>Políticas de Inversión</t>
  </si>
  <si>
    <t>De acuerdo con el Reglamento Interno aprobado por la CNV, el Fondo Mutuo invertirá 100% de sus activos en títulos valores negociables de renta fija, públicos o privados, en promedio de corto y mediano plazo, emitidos en el mercado local e internacional.</t>
  </si>
  <si>
    <t xml:space="preserve">Así mismo, la Sociedad Administradora está facultada a realizar operaciones de reporto con los títulos que correspondan a las categorías definidas a continuación en el apartado “diversificación de las inversiones”. Estas operaciones tienen como plazo máximo 365 días y hasta el 100% del patrimonio del fondo.
</t>
  </si>
  <si>
    <t>La contabilidad del Fondo será en Dólares Estadounidenses. Consecuentemente, el valor de las Cuotas de Participación, los activos y los pasivos se expresarán en la misma moneda. En caso de que existan cuentas que tengan denominación en moneda extranjera deberá incluirse el tipo de cambio oficial publicado en la página Web del Banco Central del Paraguay, al momento de su registro contable.</t>
  </si>
  <si>
    <t>El Fondo realizará sus inversiones en el mercado local e internacional. El nivel de riesgo esperado de las inversiones que efectuará el Fondo Mutuo es moderado; (i) podrá invertir en instrumentos de deuda emitidos en Dólares Estadounidenses, ajustándose en todo caso a lo dispuesto en la política de diversificación de las inversiones; (ii) la duración de las inversiones será, en promedio, de corto plazo y mediano plazo; y (iii) los instrumentos de emisores nacionales en los que invierta el Fondo deberán contar con una calificación de riesgo BBB, como mínimo.</t>
  </si>
  <si>
    <t>Diversificación de las Inversiones</t>
  </si>
  <si>
    <t>El Fondo Mutuo realiza sus operaciones de acuerdo a los límites expuestos en la siguiente tabla que se establecen sobre el Activo Total del Fondo Mutuo:</t>
  </si>
  <si>
    <t>Diversificación de las inversiones respecto al activo total del Fondo Mutuo (Tipo de instrumento):</t>
  </si>
  <si>
    <t>Mínimo</t>
  </si>
  <si>
    <t>Máximo</t>
  </si>
  <si>
    <t>Hasta 100%</t>
  </si>
  <si>
    <t>Hasta 30%</t>
  </si>
  <si>
    <t>Quedan exceptuados de los límites de diversificación, los títulos emitidos por los Tesoro Nacionales, Banco Central y otras Entidades Estatales.</t>
  </si>
  <si>
    <t>Políticas de liquidez</t>
  </si>
  <si>
    <t>El Fondo tendrá como política que, al menos, el 10% de sus activos serán activos de alta liquidez, para efectos de cumplir con sus obligaciones y el pago de rescates de cuotas.</t>
  </si>
  <si>
    <t>Políticas de endeudamiento</t>
  </si>
  <si>
    <t>El Fondo podrá contraer deuda de corto plazo, mediante la contratación de créditos bancarios con plazos de vencimiento de hasta 365 días, o líneas de crédito financieras o bancarias, ya sea para el pago de rescates de cuotas, o para aprovechar oportunidades de inversión.
El Fondo podrá contraer como deuda total un máximo de hasta el 40% del patrimonio del Fondo.</t>
  </si>
  <si>
    <t>NOTA 2. INFORMACIÓN SOBRE LA ADMINISTRADORA</t>
  </si>
  <si>
    <t>2.1) Razón social de la Administradora</t>
  </si>
  <si>
    <t>2.2) Entidad encargada de la custodia</t>
  </si>
  <si>
    <t>NOTA 3. CRITERIOS CONTABLES APLICADOS</t>
  </si>
  <si>
    <t>3.1) Bases de Preparación de los Estados Contables</t>
  </si>
  <si>
    <t>3.2) Período</t>
  </si>
  <si>
    <t>3.3) Valorización de Inversiones</t>
  </si>
  <si>
    <t>3.4) Reconocimiento de los Ingresos y de los gastos</t>
  </si>
  <si>
    <t>3.5) Tipos de cambio utilizado para convertir a moneda nacional los saldos en moneda  extranjera</t>
  </si>
  <si>
    <t>(Continuación)</t>
  </si>
  <si>
    <t>3.6) Gastos Operacionales y Comisión de la Sociedad Administradora</t>
  </si>
  <si>
    <t>CONCEPTO</t>
  </si>
  <si>
    <t>Gastos Bursátiles</t>
  </si>
  <si>
    <t>Total</t>
  </si>
  <si>
    <t>3.7) Información estadística</t>
  </si>
  <si>
    <t xml:space="preserve">MES </t>
  </si>
  <si>
    <t>VALOR CUOTA</t>
  </si>
  <si>
    <t>PATRIMONIO NETO DEL FONDO</t>
  </si>
  <si>
    <t>N° DE PARTICIPES (*)</t>
  </si>
  <si>
    <t>1er. Trimestre</t>
  </si>
  <si>
    <t xml:space="preserve">Enero </t>
  </si>
  <si>
    <t>Febrero</t>
  </si>
  <si>
    <t>Marzo</t>
  </si>
  <si>
    <t>2do. Trimestre</t>
  </si>
  <si>
    <t xml:space="preserve">Abril </t>
  </si>
  <si>
    <t xml:space="preserve">Mayo </t>
  </si>
  <si>
    <t>Junio</t>
  </si>
  <si>
    <t>3er. Trimestre</t>
  </si>
  <si>
    <t>Julio</t>
  </si>
  <si>
    <t>Agosto</t>
  </si>
  <si>
    <t>Setiembre</t>
  </si>
  <si>
    <t>4to. Trimestre</t>
  </si>
  <si>
    <t>Octubre</t>
  </si>
  <si>
    <t>Noviembre</t>
  </si>
  <si>
    <t>Diciembre</t>
  </si>
  <si>
    <t>(*) Dato no auditada</t>
  </si>
  <si>
    <t>NOTA 4. COMPOSICION DE CUENTAS</t>
  </si>
  <si>
    <t>4.1) Disponibilidades</t>
  </si>
  <si>
    <t>El rubro disponibilidades está compuesto por saldos en cuentas bancarias e instrumentos de alta liquidez de contratos pactados de disponibilidad inmediata. A continuación se detalla la composición:</t>
  </si>
  <si>
    <t>4.2 ) Inversiones</t>
  </si>
  <si>
    <t>A continuación se expone la información respecto a los instrumentos adquiridos:</t>
  </si>
  <si>
    <t>Instrumento</t>
  </si>
  <si>
    <t>Emisor</t>
  </si>
  <si>
    <t>Sector</t>
  </si>
  <si>
    <t>País</t>
  </si>
  <si>
    <t>Fecha de Compra</t>
  </si>
  <si>
    <t>Fecha de Vencimiento</t>
  </si>
  <si>
    <t>Monto</t>
  </si>
  <si>
    <t>Valor de Compra</t>
  </si>
  <si>
    <t>Valor Contable</t>
  </si>
  <si>
    <t>Valor nominal</t>
  </si>
  <si>
    <t>Tasa de Interés</t>
  </si>
  <si>
    <t>% De las Inversiones con relación al Activo del Fondo</t>
  </si>
  <si>
    <t>%De las Inversiones según Reglam. Interno</t>
  </si>
  <si>
    <t>% De las Inversiones por Grupo Económico (dato no auditado)</t>
  </si>
  <si>
    <t>Paraguay</t>
  </si>
  <si>
    <t>Dólares americanos</t>
  </si>
  <si>
    <t>Bono</t>
  </si>
  <si>
    <t>Banco Continental S.A.E.C.A.</t>
  </si>
  <si>
    <t>Finexpar S.A.E.C.A.</t>
  </si>
  <si>
    <t>Banco Rio S.A.E.C.A.</t>
  </si>
  <si>
    <t>Banco Atlas S.A.</t>
  </si>
  <si>
    <t>Financiero</t>
  </si>
  <si>
    <t>Banco Familiar S.A.E.C.A.</t>
  </si>
  <si>
    <t>Banco GNB Paraguay S.A.</t>
  </si>
  <si>
    <t>Banco Nacional de Fomento</t>
  </si>
  <si>
    <t>Interfisa Banco S.A.E.C.A.</t>
  </si>
  <si>
    <t>Repo Colocador</t>
  </si>
  <si>
    <t>A continuación se detalla la composición:</t>
  </si>
  <si>
    <t>Concepto</t>
  </si>
  <si>
    <t>Honorarios a pagar a la Administradora de Fondos</t>
  </si>
  <si>
    <t>Resultado por Tenencia Bonos Corporativos</t>
  </si>
  <si>
    <t>Resultado por Tenencia Bonos Subordinados</t>
  </si>
  <si>
    <t>Resultado por Tenencia Bonos Financieros</t>
  </si>
  <si>
    <t>Resultado por Tenencia Certificado Depósito de Ahorro</t>
  </si>
  <si>
    <t>Ventas Certificado Depósito de Ahorro</t>
  </si>
  <si>
    <t>NOTA 5:  IMPUESTO A LA RENTA</t>
  </si>
  <si>
    <t>Según Ley N° 6380/19 artículo 25, num. 1., inc. establece que estarán exoneradas las siguientes rentas provenientes de los rendimientos provenientes de la valoración de la cuota de participación o el mayor valor de la negociación o de la liquidación de la misma, de los Fondos Patrimoniales de Inversión previstos en la Ley N° 5452/2015”.</t>
  </si>
  <si>
    <t>NOTA 6:  CONTINGENCIA</t>
  </si>
  <si>
    <t>NOTA 7: OTROS ASUNTOS RELEVANTES</t>
  </si>
  <si>
    <t>NOTA 8. HECHOS POSTERIORES</t>
  </si>
  <si>
    <t>Banco Regional Cta. Cte. N° 8167521</t>
  </si>
  <si>
    <t>presentado en forma comparativa con el mismo periodo del ejercicio económico anterior</t>
  </si>
  <si>
    <t>Financiera Finexpar S.A.E.C.A. N° 113101730</t>
  </si>
  <si>
    <t>Banco Itau Paraguay S.A.</t>
  </si>
  <si>
    <t xml:space="preserve">Banco para la Comercializacion y Produccion S.A. </t>
  </si>
  <si>
    <t>Solar Banco S.A.E.</t>
  </si>
  <si>
    <t>Intereses percibidos por inversiones temporarias</t>
  </si>
  <si>
    <t>Bancop S.A. CAV N° 0310144825</t>
  </si>
  <si>
    <t xml:space="preserve"> (Nota 3.6)</t>
  </si>
  <si>
    <t>Vicente Scavone &amp; CIA S.A.E.</t>
  </si>
  <si>
    <t>Bursatil</t>
  </si>
  <si>
    <t>Sudameris Bank Cta. Cte (Anterior Banco Regional) Cta. Cte. N° 8247852</t>
  </si>
  <si>
    <t>Certificado de Deposito de Ahorro</t>
  </si>
  <si>
    <t>Al 31 de Diciembre 2023:</t>
  </si>
  <si>
    <t>Los fondos mutuos son instrumentos de inversión, que se caracterizan por reunir los aportes de distintas personas, físicas o jurídicas, denominadas PARTÍCIPES, con el objetivo de invertir tales aportes en instrumentos financieros de oferta pública admitidos por la Ley N° 5.452 “Que regula los Fondos Patrimoniales de Inversión” y sus reglamentaciones. Estos aportes o cuotas son administrados por SUDAMERIS ASSET MANAGEMENT A.F.P.I.S.A, por cuenta y orden de los PARTÍCIPES.</t>
  </si>
  <si>
    <t xml:space="preserve">Cambio de donominación por Sudameris Asset  Management  Administradora de Fondos  Patrimoniales de Inversión Sociedad Anomina (Sudameris Asset Management AFPISA) por escritura Nº 593 del 19 de septiembre del 2023 Matricula 25744 Serie Comercial inscripto bajo el Nº 2, Folio 26 y siguientes de fecha 14 de diciembre de 2023 </t>
  </si>
  <si>
    <t>A continuación, información estadística mensual de la posición del Fondo Mutuo durante el ejercicio 2024:</t>
  </si>
  <si>
    <t>4.3 ) Comisiones a pagar a la Administradora</t>
  </si>
  <si>
    <t>4.4 ) Resultados por Tenencia de Inversiones</t>
  </si>
  <si>
    <t>4.5 ) Otros Ingresos y Otros Egresos</t>
  </si>
  <si>
    <t>Carlos Amaral</t>
  </si>
  <si>
    <t>Contador</t>
  </si>
  <si>
    <t xml:space="preserve">Fondo </t>
  </si>
  <si>
    <t xml:space="preserve">No / F2 / 2 </t>
  </si>
  <si>
    <t xml:space="preserve">Moneda de Exposición </t>
  </si>
  <si>
    <t xml:space="preserve">Dólares / u$s </t>
  </si>
  <si>
    <t>Cuenta Contable</t>
  </si>
  <si>
    <t>Saldo</t>
  </si>
  <si>
    <t>Reexpresión</t>
  </si>
  <si>
    <t>Descripción</t>
  </si>
  <si>
    <t>Código</t>
  </si>
  <si>
    <t>Factor de Conversión</t>
  </si>
  <si>
    <t>Cambio</t>
  </si>
  <si>
    <t>Fecha</t>
  </si>
  <si>
    <t>Símbolo</t>
  </si>
  <si>
    <t>. ACTIVO</t>
  </si>
  <si>
    <t>1000000000000000000</t>
  </si>
  <si>
    <t>Guaraníes</t>
  </si>
  <si>
    <t>PYG</t>
  </si>
  <si>
    <t>.   Disponibilidades</t>
  </si>
  <si>
    <t>1001000000000000000</t>
  </si>
  <si>
    <t>.     Disponibilidades en dolares</t>
  </si>
  <si>
    <t>1001001000000000000</t>
  </si>
  <si>
    <t>.       Bancos</t>
  </si>
  <si>
    <t>1001001001000000000</t>
  </si>
  <si>
    <t>.         Sudameris Bank Cta. Cte. N° 8076747</t>
  </si>
  <si>
    <t>1001001001000000002</t>
  </si>
  <si>
    <t>.         Bancop S.A. CAV N° 0310144825</t>
  </si>
  <si>
    <t>1001001001000000003</t>
  </si>
  <si>
    <t>.         Pershing LLC. (A/C: P9S300131)</t>
  </si>
  <si>
    <t>1001001001000000004</t>
  </si>
  <si>
    <t>.   Inversiones</t>
  </si>
  <si>
    <t>1002000000000000000</t>
  </si>
  <si>
    <t>.     Inversiones en dolares</t>
  </si>
  <si>
    <t>1002001000000000000</t>
  </si>
  <si>
    <t>.       Bonos Públicos</t>
  </si>
  <si>
    <t>1002001001000000000</t>
  </si>
  <si>
    <t>.       Bonos Corporativos</t>
  </si>
  <si>
    <t>1002001002000000000</t>
  </si>
  <si>
    <t>.         Banco Río S.A.E.C.A. (BRO USD 02) 5,50% 17/03/2028</t>
  </si>
  <si>
    <t>1002001002000000001</t>
  </si>
  <si>
    <t>.         Vicente Scavone &amp; CIA S.A.E. (PYVSC02F1627) 5,60% 19/06/2031</t>
  </si>
  <si>
    <t>1002001002000000002</t>
  </si>
  <si>
    <t>.       Bonos Subordinados</t>
  </si>
  <si>
    <t>1002001004000000000</t>
  </si>
  <si>
    <t>.         Finexpar S.A.E.C.A. (USD4) 6,125% 29/09/2027</t>
  </si>
  <si>
    <t>1002001004000000004</t>
  </si>
  <si>
    <t>.         Finexpar S.A.E.C.A. (USD7) 6,50% 27/09/2030</t>
  </si>
  <si>
    <t>1002001004000000007</t>
  </si>
  <si>
    <t>.         Banco Rio S.A.E.C.A. 5,50% 17/03/2028</t>
  </si>
  <si>
    <t>1002001004000000009</t>
  </si>
  <si>
    <t>.       Bonos Financieros</t>
  </si>
  <si>
    <t>1002001005000000000</t>
  </si>
  <si>
    <t>.         Finexpar S.A.E.C.A. (USD8) 6,00% 29/09/2027</t>
  </si>
  <si>
    <t>1002001005000000001</t>
  </si>
  <si>
    <t>.         Banco Itau S.A. PYTAU01F3691 4,50% 03/07/2025</t>
  </si>
  <si>
    <t>1002001005000000004</t>
  </si>
  <si>
    <t>.       Certficado Depósito de Ahorro</t>
  </si>
  <si>
    <t>1002001007000000000</t>
  </si>
  <si>
    <t>.         Solar Banco S.A.E. (AA 2021) 5,25%% 07/01/2026</t>
  </si>
  <si>
    <t>1002001007000000504</t>
  </si>
  <si>
    <t>.         Solar Banco S.A.E. (AA 2069) 5,25%% 26/01/2026</t>
  </si>
  <si>
    <t>1002001007000000505</t>
  </si>
  <si>
    <t>.         Solar Banco S.A.E. (AA 2070) 5,25%% 26/01/2026</t>
  </si>
  <si>
    <t>1002001007000000506</t>
  </si>
  <si>
    <t>.         Solar Banco S.A.E. (AA 2071) 5,25%% 26/01/2026</t>
  </si>
  <si>
    <t>1002001007000000507</t>
  </si>
  <si>
    <t>.         Solar Banco S.A.E. (AA 2072) 5,25%% 26/01/2026</t>
  </si>
  <si>
    <t>1002001007000000508</t>
  </si>
  <si>
    <t>.         Banco Familiar S.A.E.C.A. (EA 5169) 6,00% 10/02/2025</t>
  </si>
  <si>
    <t>1002001007000000548</t>
  </si>
  <si>
    <t>.         Banco GNB Paraguay (FA 4073) 5,85% 04/02/2025</t>
  </si>
  <si>
    <t>1002001007000000551</t>
  </si>
  <si>
    <t>.         Banco GNB Paraguay (FA 4074) 5,85% 04/02/2025</t>
  </si>
  <si>
    <t>1002001007000000552</t>
  </si>
  <si>
    <t>1002001007000000553</t>
  </si>
  <si>
    <t>1002001007000000554</t>
  </si>
  <si>
    <t>1002001007000000555</t>
  </si>
  <si>
    <t>.         Banco Nacional de Fomento (BB 00749) 6,50% 20/07/2026</t>
  </si>
  <si>
    <t>1002001007000000556</t>
  </si>
  <si>
    <t>.         Banco Nacional de Fomento (GD 0005) 6,50% 26/07/2026</t>
  </si>
  <si>
    <t>1002001007000000557</t>
  </si>
  <si>
    <t>.         Banco Nacional de Fomento (BB 0826) 6,50% 24/08/2026</t>
  </si>
  <si>
    <t>1002001007000000565</t>
  </si>
  <si>
    <t>.         Banco Nacional de Fomento (BB 0827) 6,50% 24/08/2026</t>
  </si>
  <si>
    <t>1002001007000000566</t>
  </si>
  <si>
    <t>.         Banco Nacional de Fomento (BB 0828) 6,50% 24/08/2026</t>
  </si>
  <si>
    <t>1002001007000000567</t>
  </si>
  <si>
    <t>.         Banco Nacional de Fomento (BB 0829) 6,50% 24/08/2026</t>
  </si>
  <si>
    <t>1002001007000000568</t>
  </si>
  <si>
    <t>.         Banco Nacional de Fomento (BB 0831) 6,50% 24/08/2026</t>
  </si>
  <si>
    <t>1002001007000000569</t>
  </si>
  <si>
    <t>.         Banco Nacional de Fomento (BB 834) 6,50% 24/08/2026</t>
  </si>
  <si>
    <t>1002001007000000572</t>
  </si>
  <si>
    <t>.         Banco Nacional de Fomento (BB 835) 6,50% 24/08/2026</t>
  </si>
  <si>
    <t>1002001007000000573</t>
  </si>
  <si>
    <t>.         Banco Nacional de Fomento (BB 836) 6,50% 24/08/2026</t>
  </si>
  <si>
    <t>1002001007000000574</t>
  </si>
  <si>
    <t>.         Banco Nacional de Fomento (BB 837) 6,50% 24/08/2026</t>
  </si>
  <si>
    <t>1002001007000000575</t>
  </si>
  <si>
    <t>1002001007000000577</t>
  </si>
  <si>
    <t>1002001007000000578</t>
  </si>
  <si>
    <t>1002001007000000579</t>
  </si>
  <si>
    <t>1002001007000000581</t>
  </si>
  <si>
    <t>.         Banco Nacional de Fomento (BB 1435) 6,45% 19/04/2027</t>
  </si>
  <si>
    <t>1002001007000000583</t>
  </si>
  <si>
    <t>.         Banco Nacional de Fomento (BB 1436) 6,45% 19/04/2027</t>
  </si>
  <si>
    <t>1002001007000000584</t>
  </si>
  <si>
    <t>.         Banco Nacional de Fomento (BB 1560) 6,50% 08/06/2027</t>
  </si>
  <si>
    <t>1002001007000000585</t>
  </si>
  <si>
    <t>.         Banco Nacional de Fomento (BB 1561) 6,50% 08/06/2027</t>
  </si>
  <si>
    <t>1002001007000000586</t>
  </si>
  <si>
    <t>.         Banco Nacional de Fomento (BB 1562) 6,50% 08/06/2027</t>
  </si>
  <si>
    <t>1002001007000000587</t>
  </si>
  <si>
    <t>.         Banco Nacional de Fomento (BB 1563) 6,50% 08/06/2027</t>
  </si>
  <si>
    <t>1002001007000000588</t>
  </si>
  <si>
    <t>1002001007000000589</t>
  </si>
  <si>
    <t>1002001007000000590</t>
  </si>
  <si>
    <t>1002001007000000591</t>
  </si>
  <si>
    <t>1002001007000000592</t>
  </si>
  <si>
    <t>1002001007000000593</t>
  </si>
  <si>
    <t>1002001007000000594</t>
  </si>
  <si>
    <t>1002001007000000595</t>
  </si>
  <si>
    <t>1002001007000000596</t>
  </si>
  <si>
    <t>.         Banco Continental S.A.E.C.A. (AA 8106) 6,00% 25/06/2025</t>
  </si>
  <si>
    <t>1002001007000000597</t>
  </si>
  <si>
    <t>.         Banco Continental S.A.E.C.A. (AA 8107) 6,00% 25/06/2025</t>
  </si>
  <si>
    <t>1002001007000000598</t>
  </si>
  <si>
    <t>.       Aperturas Colocadoras</t>
  </si>
  <si>
    <t>1002001009000000000</t>
  </si>
  <si>
    <t>.         Regional Casa de Bolsa</t>
  </si>
  <si>
    <t>1002001009000000001</t>
  </si>
  <si>
    <t>.   Créditos</t>
  </si>
  <si>
    <t>1003000000000000000</t>
  </si>
  <si>
    <t>.     Intereses a Cobrar</t>
  </si>
  <si>
    <t>1003001001000000000</t>
  </si>
  <si>
    <t>.       Intereses a Cobrar Ahorro a la Vista - Bancop</t>
  </si>
  <si>
    <t>1003001000000000005</t>
  </si>
  <si>
    <t>.       Intereses a cobrar apertura</t>
  </si>
  <si>
    <t>1003001001000000003</t>
  </si>
  <si>
    <t>.     Rentas y Amortizaciones a cobrar</t>
  </si>
  <si>
    <t>1003001002000000000</t>
  </si>
  <si>
    <t>.       Rentas a cobrar Certificado Deposito de Ahorro</t>
  </si>
  <si>
    <t>1003001002000000007</t>
  </si>
  <si>
    <t>. PASIVO</t>
  </si>
  <si>
    <t>2000000000000000000</t>
  </si>
  <si>
    <t>.   Deudas</t>
  </si>
  <si>
    <t>2001000000000000000</t>
  </si>
  <si>
    <t>.     Utilidades Diferidas</t>
  </si>
  <si>
    <t>2001001003000000000</t>
  </si>
  <si>
    <t>.       Intereses no Devengados Ahorro a la Vista</t>
  </si>
  <si>
    <t>2001001000000000003</t>
  </si>
  <si>
    <t>.       Intereses no Devengados Apertura</t>
  </si>
  <si>
    <t>2001001003000000003</t>
  </si>
  <si>
    <t>.     Otras Deudas</t>
  </si>
  <si>
    <t>2001002000000000000</t>
  </si>
  <si>
    <t>.       Acreedores por Rescate</t>
  </si>
  <si>
    <t>2001002000000000004</t>
  </si>
  <si>
    <t>.     Provisiones</t>
  </si>
  <si>
    <t>2001005000000000000</t>
  </si>
  <si>
    <t>.       Provisión Honorarios de Administración Sociedad Gerente (Clase A)</t>
  </si>
  <si>
    <t>2001005000000000003</t>
  </si>
  <si>
    <t>.       Provisión Honorarios de Admnistración Soc. Gerente IVA (Clase A)</t>
  </si>
  <si>
    <t>2001005000000000004</t>
  </si>
  <si>
    <t>. PATRIMONIO NETO</t>
  </si>
  <si>
    <t>3000000000000000000</t>
  </si>
  <si>
    <t>.   Capital</t>
  </si>
  <si>
    <t>3001000000000000000</t>
  </si>
  <si>
    <t>.     Suscripciones</t>
  </si>
  <si>
    <t>3001000000000000001</t>
  </si>
  <si>
    <t>.     Rescates</t>
  </si>
  <si>
    <t>3001000000000000002</t>
  </si>
  <si>
    <t>.   Resultados no Asignados</t>
  </si>
  <si>
    <t>3002000000000000000</t>
  </si>
  <si>
    <t>.     Resultado del Ejercicio</t>
  </si>
  <si>
    <t>3002000000000000001</t>
  </si>
  <si>
    <t>. RESULTADOS</t>
  </si>
  <si>
    <t>4000000000000000000</t>
  </si>
  <si>
    <t>.   Egresos</t>
  </si>
  <si>
    <t>4001000000000000000</t>
  </si>
  <si>
    <t>.     Egresos</t>
  </si>
  <si>
    <t>4001001000000000000</t>
  </si>
  <si>
    <t>.       Costo Certificado Depósito de Ahorro</t>
  </si>
  <si>
    <t>4001001000000000007</t>
  </si>
  <si>
    <t>.     Egresos Varios</t>
  </si>
  <si>
    <t>4001002000000000000</t>
  </si>
  <si>
    <t>.       Gastos Bursátiles</t>
  </si>
  <si>
    <t>4001002000000000001</t>
  </si>
  <si>
    <t>.       Honorarios de Administración</t>
  </si>
  <si>
    <t>4001002001000000000</t>
  </si>
  <si>
    <t>.         Honorarios Administración Sociedad Gerente Clase A</t>
  </si>
  <si>
    <t>4001002001000000001</t>
  </si>
  <si>
    <t>.         Honorarios Administración Soc. Gerente IVA Clase A</t>
  </si>
  <si>
    <t>4001002001000000002</t>
  </si>
  <si>
    <t>.       Gastos de Gestión</t>
  </si>
  <si>
    <t>4001002002000000000</t>
  </si>
  <si>
    <t>.         Gastos Bancarios</t>
  </si>
  <si>
    <t>4001002002000000003</t>
  </si>
  <si>
    <t>.   Ingresos</t>
  </si>
  <si>
    <t>4002000000000000000</t>
  </si>
  <si>
    <t>.     Ingresos</t>
  </si>
  <si>
    <t>4002001000000000000</t>
  </si>
  <si>
    <t>.       Ventas Certificado Depósito de Ahorro</t>
  </si>
  <si>
    <t>4002001000000000007</t>
  </si>
  <si>
    <t>.     Rentas</t>
  </si>
  <si>
    <t>4002001001000000000</t>
  </si>
  <si>
    <t>.       Renta Bonos Corporativos</t>
  </si>
  <si>
    <t>4002001001000000002</t>
  </si>
  <si>
    <t>.       Renta Bonos Subordinados</t>
  </si>
  <si>
    <t>4002001001000000004</t>
  </si>
  <si>
    <t>.       Renta Bonos Financieros</t>
  </si>
  <si>
    <t>4002001001000000005</t>
  </si>
  <si>
    <t>.       Renta Certificado Depósito de Ahorro</t>
  </si>
  <si>
    <t>4002001001000000007</t>
  </si>
  <si>
    <t>.     Intereses</t>
  </si>
  <si>
    <t>4002001002000000000</t>
  </si>
  <si>
    <t>.       Intereses Ganados CAV Bancop S.A.</t>
  </si>
  <si>
    <t>4002001000000000015</t>
  </si>
  <si>
    <t>.       Intereses Aperturas Colocadoras</t>
  </si>
  <si>
    <t>4002001002000000003</t>
  </si>
  <si>
    <t>.     Resultado por Tenencia</t>
  </si>
  <si>
    <t>4002001004000000000</t>
  </si>
  <si>
    <t>.       Resultado por Tenencia Bonos Públicos</t>
  </si>
  <si>
    <t>4002001004000000002</t>
  </si>
  <si>
    <t>.       Resultado por Tenencia Bonos Corporativos</t>
  </si>
  <si>
    <t>4002001004000000003</t>
  </si>
  <si>
    <t>.       Resultado por Tenencia Bonos Subordinados</t>
  </si>
  <si>
    <t>4002001004000000005</t>
  </si>
  <si>
    <t>.       Resultado por Tenencia Bonos Financieros</t>
  </si>
  <si>
    <t>4002001004000000006</t>
  </si>
  <si>
    <t>.       Resultado por Tenencia Certificado Depósito de Ahorro</t>
  </si>
  <si>
    <t>4002001004000000008</t>
  </si>
  <si>
    <t>Aumento/disminución en Inversiones</t>
  </si>
  <si>
    <t>Aumento/disminución de Créditos</t>
  </si>
  <si>
    <t>***  I  : Cuenta Imputable</t>
  </si>
  <si>
    <t>***  NI : Cuenta No Imputable</t>
  </si>
  <si>
    <t>Actual Periodo</t>
  </si>
  <si>
    <t>Comparativo anterior</t>
  </si>
  <si>
    <t>Cierre Ejercicio anterior</t>
  </si>
  <si>
    <t>Clasificacion</t>
  </si>
  <si>
    <t>Para los EEFF</t>
  </si>
  <si>
    <t>Código Cuenta</t>
  </si>
  <si>
    <t>***</t>
  </si>
  <si>
    <t>NI</t>
  </si>
  <si>
    <t>I</t>
  </si>
  <si>
    <t>PASIVO</t>
  </si>
  <si>
    <t>PN</t>
  </si>
  <si>
    <t>Control</t>
  </si>
  <si>
    <t>Aumento/Disminución de Otros Pasivos</t>
  </si>
  <si>
    <t>Sudameris Bank Cta. Cte. N° 8076747</t>
  </si>
  <si>
    <t>Pershing LLC. (A/C: P9S300131)</t>
  </si>
  <si>
    <t>Resultado por Tenencia Bonos Públicos</t>
  </si>
  <si>
    <t>Regional Casa de Bolsa S.A. cambió de donominación por Sudameris Casa de Bolsa Sociedad Anomina (Sudameris Securities C.B.S.A.) por escritura Nº 608 del 26 de septiembre del 2023. Matrícula  N° 15.752, Serie Comercial inscripto bajo el N° 4 ,Folio N° 37 y siguientes  del fecha 15 de noviembre 2023.</t>
  </si>
  <si>
    <t>AJUSTE</t>
  </si>
  <si>
    <t>AJUSTADO</t>
  </si>
  <si>
    <t>Debe</t>
  </si>
  <si>
    <t>Haber</t>
  </si>
  <si>
    <t>Saldo USD</t>
  </si>
  <si>
    <t>Saldo GS</t>
  </si>
  <si>
    <t xml:space="preserve">Bonos Corporativos </t>
  </si>
  <si>
    <t>Bonos Subordinados</t>
  </si>
  <si>
    <t>Bonos Financiero</t>
  </si>
  <si>
    <t>Corporativo</t>
  </si>
  <si>
    <t>Subordinados</t>
  </si>
  <si>
    <t>Sudameris Securities Casa de Bolsa S.A.</t>
  </si>
  <si>
    <t>Comisiones por Administracion  Sudameris AFPISA (*)</t>
  </si>
  <si>
    <t>.         T-Bills - 6 Meses 5,05% 23/01/2025</t>
  </si>
  <si>
    <t>1002001001000000004</t>
  </si>
  <si>
    <t>.         T-Bills - 12 Meses 4,76% 10/07/2025</t>
  </si>
  <si>
    <t>1002001001000000005</t>
  </si>
  <si>
    <t>.         T-Bills - 9 Meses 4.71% 17/04/2025</t>
  </si>
  <si>
    <t>1002001001000000006</t>
  </si>
  <si>
    <t>.         T-Bills - 6 Meses 4,62% 27/02/2025</t>
  </si>
  <si>
    <t>1002001001000000007</t>
  </si>
  <si>
    <t>.         T-Bills - 6 Meses 4,52% 13/03/2025</t>
  </si>
  <si>
    <t>1002001001000000009</t>
  </si>
  <si>
    <t>.         T-Bills - 6 Meses 4,26% 20/03/2025</t>
  </si>
  <si>
    <t>1002001001000000011</t>
  </si>
  <si>
    <t>.         Banco Nacional de Fomento (BB 0830) 6,50% 24/08/2026</t>
  </si>
  <si>
    <t>.         Banco Nacional de Fomento (BB 0832) 6,50% 24/08/2026</t>
  </si>
  <si>
    <t>.         Banco Nacional de Fomento (BB 0833) 6,50% 24/08/2026</t>
  </si>
  <si>
    <t>.         Banco Nacional de Fomento (BB 1375) 6,45% 19/03/2027</t>
  </si>
  <si>
    <t>1002001007000000576</t>
  </si>
  <si>
    <t>.         Banco Nacional de Fomento (BB 1376) 6,45% 19/03/2027</t>
  </si>
  <si>
    <t>.         Banco Nacional de Fomento (BB 1377) 6,45% 19/03/2027</t>
  </si>
  <si>
    <t>.         Banco Nacional de Fomento (BB 1378) 6,45% 19/03/2027</t>
  </si>
  <si>
    <t>.         Banco GNB Paraguay  (FA 4925) 6,30% 09/04/2026</t>
  </si>
  <si>
    <t>1002001007000000582</t>
  </si>
  <si>
    <t>.         Solar Banco S.A.E. (AA 2766) 6,65% 09/12/2025</t>
  </si>
  <si>
    <t>.         Solar Banco S.A.E. (AA 2767) 6,65% 09/12/2025</t>
  </si>
  <si>
    <t>.         Solar Banco S.A.E. (AA 2768) 6,65% 09/12/2025</t>
  </si>
  <si>
    <t>.         Solar Banco S.A.E. (AA 2769) 6,65% 09/12/2025</t>
  </si>
  <si>
    <t>.         Solar Banco S.A.E. (AA 2770) 6,65% 09/12/2025</t>
  </si>
  <si>
    <t>.         Solar Banco S.A.E. (AA 2771) 6,65% 09/12/2025</t>
  </si>
  <si>
    <t>.         Banco GNB Paraguay (FA 5221) 6,00% 15/12/2025</t>
  </si>
  <si>
    <t>.         Banco GNB Paraguay (FA 5222) 6,00% 15/12/2025</t>
  </si>
  <si>
    <t>.         Banco Continental S.A.E.C.A. (AA 8108) 6,00% 25/06/2025</t>
  </si>
  <si>
    <t>1002001007000000599</t>
  </si>
  <si>
    <t>.         Banco Continental S.A.E.C.A. (AA 8109) 6,00% 25/06/2025</t>
  </si>
  <si>
    <t>1002001007000000600</t>
  </si>
  <si>
    <t>.         Banco Rio S.A.E.C.A. (UH 1868) 6,25% 06/01/2026</t>
  </si>
  <si>
    <t>1002001007000000601</t>
  </si>
  <si>
    <t>.         Banco Rio S.A.E.C.A. (UH 1869) 6,25% 06/01/2026</t>
  </si>
  <si>
    <t>1002001007000000602</t>
  </si>
  <si>
    <t>.         Banco Rio S.A.E.C.A. (UH 1870) 6,25% 06/01/2026</t>
  </si>
  <si>
    <t>1002001007000000603</t>
  </si>
  <si>
    <t>.         Banco Rio S.A.E.C.A. (UH 1871) 6,25% 06/01/2026</t>
  </si>
  <si>
    <t>1002001007000000604</t>
  </si>
  <si>
    <t>.         Banco Familiar S.A.E.C.A. (EA 5639) 6,10% 16/01/2026</t>
  </si>
  <si>
    <t>1002001007000000605</t>
  </si>
  <si>
    <t>.         Banco Familiar S.A.E.C.A. (EA 5640) 6,10% 16/01/2026</t>
  </si>
  <si>
    <t>1002001007000000606</t>
  </si>
  <si>
    <t>.         Banco Familiar S.A.E.C.A. (EA 5641) 6,10% 16/01/2026</t>
  </si>
  <si>
    <t>1002001007000000607</t>
  </si>
  <si>
    <t>.         Banco Familiar S.A.E.C.A. (EA 5642) 6,10% 16/01/2026</t>
  </si>
  <si>
    <t>1002001007000000608</t>
  </si>
  <si>
    <t>.         Banco Familiar S.A.E.C.A. (EA 5643) 6,10% 16/01/2026</t>
  </si>
  <si>
    <t>1002001007000000609</t>
  </si>
  <si>
    <t>.         Banco Familiar S.A.E.C.A. (EA 5644) 6,10% 16/01/2026</t>
  </si>
  <si>
    <t>1002001007000000610</t>
  </si>
  <si>
    <t>1002001007000000611</t>
  </si>
  <si>
    <t>1002001007000000612</t>
  </si>
  <si>
    <t>1002001007000000613</t>
  </si>
  <si>
    <t>1002001007000000614</t>
  </si>
  <si>
    <t>1002001007000000615</t>
  </si>
  <si>
    <t>1002001007000000616</t>
  </si>
  <si>
    <t>1002001007000000617</t>
  </si>
  <si>
    <t>1002001007000000618</t>
  </si>
  <si>
    <t>1002001007000000619</t>
  </si>
  <si>
    <t>1002001007000000620</t>
  </si>
  <si>
    <t>1002001007000000621</t>
  </si>
  <si>
    <t>1002001007000000622</t>
  </si>
  <si>
    <t>1002001007000000623</t>
  </si>
  <si>
    <t>.         Solar Banco S.A.E. (AA 2825) 6,50% 19/02/2026</t>
  </si>
  <si>
    <t>1002001007000000624</t>
  </si>
  <si>
    <t>.         Solar Banco S.A.E. (AA 2826) 6,50% 19/02/2026</t>
  </si>
  <si>
    <t>1002001007000000625</t>
  </si>
  <si>
    <t>1002001007000000626</t>
  </si>
  <si>
    <t>1002001007000000627</t>
  </si>
  <si>
    <t>1002001007000000628</t>
  </si>
  <si>
    <t>1002001007000000629</t>
  </si>
  <si>
    <t>1002001007000000630</t>
  </si>
  <si>
    <t>1002001007000000631</t>
  </si>
  <si>
    <t>.         Banco Continental S.A.E.C.A. (AA 8420) 6,10% 05/09/2025</t>
  </si>
  <si>
    <t>1002001007000000632</t>
  </si>
  <si>
    <t>.         Bancop S.A. (AA 3430) 5,70% 06/03/2026</t>
  </si>
  <si>
    <t>1002001007000000633</t>
  </si>
  <si>
    <t>.         Bancop S.A. (AA 3431) 5,70% 06/03/2026</t>
  </si>
  <si>
    <t>1002001007000000634</t>
  </si>
  <si>
    <t>.         Bancop S.A. (AA 3432) 5,70% 06/03/2026</t>
  </si>
  <si>
    <t>1002001007000000635</t>
  </si>
  <si>
    <t>.         Bancop S.A. (AA 3433) 5,70% 06/03/2026</t>
  </si>
  <si>
    <t>1002001007000000636</t>
  </si>
  <si>
    <t>.         Bancop S.A. (AA 3434) 5,70% 06/03/2026</t>
  </si>
  <si>
    <t>1002001007000000637</t>
  </si>
  <si>
    <t>.         Banco Continental S.A.E.C.A. (AA 8431) 6,10% 09/09/2025</t>
  </si>
  <si>
    <t>1002001007000000638</t>
  </si>
  <si>
    <t>.         Banco Continental S.A.E.C.A. (AA 8432) 6,10% 09/09/2025</t>
  </si>
  <si>
    <t>1002001007000000639</t>
  </si>
  <si>
    <t>.         Banco Continental S.A.E.C.A. (AA 8421) 6,10% 05/09/2025</t>
  </si>
  <si>
    <t>1002001007000000640</t>
  </si>
  <si>
    <t>.         Banco Continental S.A.E.C.A. (AA 8442) 6,10% 10/09/2025</t>
  </si>
  <si>
    <t>1002001007000000641</t>
  </si>
  <si>
    <t>.         Banco Rio S.A.E.C.A. (UH 1982) 6,30% 10/09/2026</t>
  </si>
  <si>
    <t>1002001007000000642</t>
  </si>
  <si>
    <t>.         Banco Rio S.A.E.C.A. (UH 1983) 6,30% 10/09/2026</t>
  </si>
  <si>
    <t>1002001007000000643</t>
  </si>
  <si>
    <t>.         Banco Rio S.A.E.C.A. (UH 1984) 6,30% 10/09/2026</t>
  </si>
  <si>
    <t>1002001007000000644</t>
  </si>
  <si>
    <t>.         Banco Rio S.A.E.C.A. (UH 1985) 6,30% 10/09/2026</t>
  </si>
  <si>
    <t>1002001007000000645</t>
  </si>
  <si>
    <t>1002001007000000646</t>
  </si>
  <si>
    <t>1002001007000000647</t>
  </si>
  <si>
    <t>1002001007000000648</t>
  </si>
  <si>
    <t>1002001007000000649</t>
  </si>
  <si>
    <t>.         Bancop S.A. (AA 3451) 5,70% 06/03/2026</t>
  </si>
  <si>
    <t>1002001007000000650</t>
  </si>
  <si>
    <t>.         Bancop S.A. (AA 3452) 5,70% 06/03/2026</t>
  </si>
  <si>
    <t>1002001007000000651</t>
  </si>
  <si>
    <t>.         Bancop S.A. (AA 3453) 5,70% 06/03/2026</t>
  </si>
  <si>
    <t>1002001007000000652</t>
  </si>
  <si>
    <t>.         Bancop S.A. (AA 3454) 5,70% 06/03/2026</t>
  </si>
  <si>
    <t>1002001007000000653</t>
  </si>
  <si>
    <t>.         Bancop S.A. (AA 3449) 5,70% 06/03/2026</t>
  </si>
  <si>
    <t>1002001007000000654</t>
  </si>
  <si>
    <t>.         Bancop S.A. (AA 3448) 5,70% 06/03/2026</t>
  </si>
  <si>
    <t>1002001007000000656</t>
  </si>
  <si>
    <t>1002001007000000657</t>
  </si>
  <si>
    <t>1002001007000000658</t>
  </si>
  <si>
    <t>1002001007000000659</t>
  </si>
  <si>
    <t>1002001007000000660</t>
  </si>
  <si>
    <t>.         Banco Continental S.A.E.C.A. (AA 8441) 6,10% 10/09/2025</t>
  </si>
  <si>
    <t>1002001007000000661</t>
  </si>
  <si>
    <t>1002001007000000662</t>
  </si>
  <si>
    <t>1002001007000000663</t>
  </si>
  <si>
    <t>1002001007000000664</t>
  </si>
  <si>
    <t>1002001007000000665</t>
  </si>
  <si>
    <t>.         Banco Nacional de Fomento (BB 1822) 5,75% 21/09/2027</t>
  </si>
  <si>
    <t>1002001007000000666</t>
  </si>
  <si>
    <t>.         Banco Nacional de Fomento (BB 1823) 5,75% 21/09/2027</t>
  </si>
  <si>
    <t>1002001007000000667</t>
  </si>
  <si>
    <t>.         Banco Nacional de Fomento (BB 1824) 5,75% 21/09/2027</t>
  </si>
  <si>
    <t>1002001007000000668</t>
  </si>
  <si>
    <t>.         Banco Nacional de Fomento (BB 1825) 5,75% 21/09/2027</t>
  </si>
  <si>
    <t>1002001007000000669</t>
  </si>
  <si>
    <t>.         Banco Nacional de Fomento (BB 1826) 5,75% 21/09/2027</t>
  </si>
  <si>
    <t>1002001007000000670</t>
  </si>
  <si>
    <t>.         Banco Nacional de Fomento (BB 1827) 5,75% 21/09/2027</t>
  </si>
  <si>
    <t>1002001007000000671</t>
  </si>
  <si>
    <t>.         Banco Rio S.A.E.C.A. (UH 1993) 6,25% 23/03/2026</t>
  </si>
  <si>
    <t>1002001007000000672</t>
  </si>
  <si>
    <t>.         Banco Rio S.A.E.C.A. (UH 1994) 6,25% 23/03/2026</t>
  </si>
  <si>
    <t>1002001007000000673</t>
  </si>
  <si>
    <t>.         Banco Rio S.A.E.C.A. (UH 1995) 6,25% 23/03/2026</t>
  </si>
  <si>
    <t>1002001007000000674</t>
  </si>
  <si>
    <t>.       Costo Bonos Financieros</t>
  </si>
  <si>
    <t>4001001000000000005</t>
  </si>
  <si>
    <t>.       Ventas Bonos Financieros</t>
  </si>
  <si>
    <t>4002001000000000005</t>
  </si>
  <si>
    <t>TOTAL ACTIVO NETO
AL 31/12/2024</t>
  </si>
  <si>
    <t>Al 31 de diciembre de 2024, no existen situaciones contingentes, ni reclamos que este en conocimiento de la Sociedad Administradora.</t>
  </si>
  <si>
    <t>Al 31 de diciembre de 2024, no existen otros asuntos relevantes que mencionar.</t>
  </si>
  <si>
    <t>1002001002000000004</t>
  </si>
  <si>
    <t>.         Banco Basa S.A. (PYBAM01F6199) 7,00% 25/08/2028</t>
  </si>
  <si>
    <t>1002001005000000006</t>
  </si>
  <si>
    <t>.       Ventas Bonos Corporativos</t>
  </si>
  <si>
    <t>4002001000000000002</t>
  </si>
  <si>
    <t>.       Costo Bonos Corporativos</t>
  </si>
  <si>
    <t>4001001000000000002</t>
  </si>
  <si>
    <t>31/12/2024</t>
  </si>
  <si>
    <t>Activo</t>
  </si>
  <si>
    <t>.         Overnight Bladex PA</t>
  </si>
  <si>
    <t>1001001000000000001</t>
  </si>
  <si>
    <t>4002001000000000013</t>
  </si>
  <si>
    <t>4002001000000000016</t>
  </si>
  <si>
    <t>.       Intereses Ganados CAV Finexpar S.A.E.C.A.</t>
  </si>
  <si>
    <t>.       Intereses Ganados Overnight Bladex PA</t>
  </si>
  <si>
    <t>1002001002000000006</t>
  </si>
  <si>
    <t>.         Enex Paraguay S.A. (PYENE01F2836) 6,00% 11/01/2029</t>
  </si>
  <si>
    <t>1002001001000000012</t>
  </si>
  <si>
    <t>.         T-bills 6 Meses  4,21% 20/06/2025</t>
  </si>
  <si>
    <t>1002001005000000007</t>
  </si>
  <si>
    <t>1002001005000000008</t>
  </si>
  <si>
    <t>1002001005000000009</t>
  </si>
  <si>
    <t>1002001005000000010</t>
  </si>
  <si>
    <t>.         Banco Río S.A.E.C.A. (PYBRO01F1371) 5,50% 17/03/2028</t>
  </si>
  <si>
    <t>.         Banco Itaú Paraguay S.A. (PYTAU04F9331) 5,25% 19/06/2026</t>
  </si>
  <si>
    <t>.         Banco Itaú Paraguay S.A. (PYTAU05F9348) 5,40% 21/12/2027</t>
  </si>
  <si>
    <t>.         Banco GNB PY S.A. (PYGNB01F9352) 5,50% 30/11/2027</t>
  </si>
  <si>
    <t>.         Banco GNB Paraguay  (FA 4924) 6,30% 09/04/2026</t>
  </si>
  <si>
    <t>.         Banco Atlas S.A. (AB 1317) 6,20% 23/02/2026</t>
  </si>
  <si>
    <t>.         Banco Atlas S.A. (AB 1318) 6,20% 23/02/2026</t>
  </si>
  <si>
    <t>.         Banco Atlas S.A. (AB 1319) 6,20% 23/02/2026</t>
  </si>
  <si>
    <t>.         Banco Atlas S.A. (AB 1320) 6,20% 23/02/2026</t>
  </si>
  <si>
    <t>.         Banco Atlas S.A. (AB 1321) 6,20% 23/02/2026</t>
  </si>
  <si>
    <t>.         Banco Atlas S.A. (AB 1316) 6,20% 23/02/2026</t>
  </si>
  <si>
    <t>.         Solar Banco S.A.E. (AA 2823) 6,50% 16/02/2026</t>
  </si>
  <si>
    <t>.         Solar Banco S.A.E. (AA 2824) 6,50% 16/02/2026</t>
  </si>
  <si>
    <t>.         Banco Rio S.A.E.C.A. (UH 1940) 6,30% 19/02/2026</t>
  </si>
  <si>
    <t>.         Banco Rio S.A.E.C.A. (UH 1941) 6,30% 19/02/2026</t>
  </si>
  <si>
    <t>.         Banco Rio S.A.E.C.A. (UH 1942) 6,30% 19/02/2026</t>
  </si>
  <si>
    <t>.         Banco Rio S.A.E.C.A. (UH 1943) 6,30% 19/02/2026</t>
  </si>
  <si>
    <t>.         Banco Rio S.A.E.C.A. (UH 1944) 6,30% 19/02/2026</t>
  </si>
  <si>
    <t>.         Banco GNB Paraguay S.A. (FA 5148) 6,05% 29/05/2025</t>
  </si>
  <si>
    <t>.         Banco Atlas S.A. (BC 1335) 6,10% 27/02/2026</t>
  </si>
  <si>
    <t>.         Banco Atlas S.A. (BC 1348) 6,10% 27/02/2026</t>
  </si>
  <si>
    <t>.         Banco Atlas S.A. (BC 1349) 6,10% 27/02/2026</t>
  </si>
  <si>
    <t>.         Banco Atlas S.A. (BC 1333) 6,10% 02/03/2026</t>
  </si>
  <si>
    <t>.         Banco Atlas S.A. (BC 1334) 6,10% 02/03/2026</t>
  </si>
  <si>
    <t>.         Solar Banco S.A.E. (AA 2933) 6,50% 16/03/2026</t>
  </si>
  <si>
    <t>.         Solar Banco S.A.E. (AA 2934) 6,50% 16/03/2026</t>
  </si>
  <si>
    <t>.         Solar Banco S.A.E. (AA 2935) 6,50% 16/03/2026</t>
  </si>
  <si>
    <t>.         Solar Banco S.A.E. (AA 2936) 6,50% 16/03/2026</t>
  </si>
  <si>
    <t>.         Banco Nacional de Fomento (BB 1707) 5,75% 13/09/2027</t>
  </si>
  <si>
    <t>.         Banco Nacional de Fomento (BB 1708) 5,75% 13/09/2027</t>
  </si>
  <si>
    <t>.         Banco Nacional de Fomento (BB 1709) 5,75% 13/09/2027</t>
  </si>
  <si>
    <t>.         Banco Nacional de Fomento (BB 1710) 5,75% 13/09/2027</t>
  </si>
  <si>
    <t>.         Solar Banco S.A.E. (AA 2968) 6,50% 16/03/2026</t>
  </si>
  <si>
    <t>.         Solar Banco S.A.E. (AA 2969) 6,50% 16/03/2026</t>
  </si>
  <si>
    <t>.         Solar Banco S.A.E. (AA 2970) 6,50% 16/03/2026</t>
  </si>
  <si>
    <t>.         Solar Banco S.A.E. (AA 2967) 6,50% 16/03/2026</t>
  </si>
  <si>
    <t>.         Zeta Banco S.A.E.C.A. (AB 0636) 6,75% 05/10/2026</t>
  </si>
  <si>
    <t>1002001007000000675</t>
  </si>
  <si>
    <t>.         Zeta Banco S.A.E.C.A. (AB 0637) 6,75% 05/10/2026</t>
  </si>
  <si>
    <t>1002001007000000676</t>
  </si>
  <si>
    <t>.         Zeta Banco S.A.E.C.A. (AB 0638) 6,75% 05/10/2026</t>
  </si>
  <si>
    <t>1002001007000000677</t>
  </si>
  <si>
    <t>.         Zeta Banco S.A.E.C.A. (AB 0639) 6,75% 05/10/2026</t>
  </si>
  <si>
    <t>1002001007000000678</t>
  </si>
  <si>
    <t>.         Zeta Banco S.A.E.C.A. (AB 0640) 6,75% 05/10/2026</t>
  </si>
  <si>
    <t>1002001007000000679</t>
  </si>
  <si>
    <t>.         Zeta Banco S.A.E.C.A. (AB 0641) 6,75% 05/10/2026</t>
  </si>
  <si>
    <t>1002001007000000680</t>
  </si>
  <si>
    <t>.         Zeta Banco S.A.E.C.A. (AB 0642) 6,75% 05/10/2026</t>
  </si>
  <si>
    <t>1002001007000000681</t>
  </si>
  <si>
    <t>.         Zeta Banco S.A.E.C.A. (AB 0643) 6,75% 05/10/2026</t>
  </si>
  <si>
    <t>1002001007000000682</t>
  </si>
  <si>
    <t>.         Zeta Banco S.A.E.C.A. (AB 0644) 6,75% 05/10/2026</t>
  </si>
  <si>
    <t>1002001007000000683</t>
  </si>
  <si>
    <t>.         Zeta Banco S.A.E.C.A. (AB 0645) 6,75% 05/10/2026</t>
  </si>
  <si>
    <t>1002001007000000684</t>
  </si>
  <si>
    <t>.         Zeta Banco S.A.E.C.A. (AB 0646) 6,75% 05/10/2026</t>
  </si>
  <si>
    <t>1002001007000000685</t>
  </si>
  <si>
    <t>.         Zeta Banco S.A.E.C.A. (AB 0647) 6,75% 05/10/2026</t>
  </si>
  <si>
    <t>1002001007000000686</t>
  </si>
  <si>
    <t>.         Zeta Banco S.A.E.C.A. (AB 0648) 6,75% 05/10/2026</t>
  </si>
  <si>
    <t>1002001007000000687</t>
  </si>
  <si>
    <t>.         Zeta Banco S.A.E.C.A. (AB 0649) 6,75% 05/10/2026</t>
  </si>
  <si>
    <t>1002001007000000688</t>
  </si>
  <si>
    <t>.         Zeta Banco S.A.E.C.A. (AB 0650) 6,75% 05/10/2026</t>
  </si>
  <si>
    <t>1002001007000000689</t>
  </si>
  <si>
    <t>.         Zeta Banco S.A.E.C.A. (AB 0651) 6,75% 05/10/2026</t>
  </si>
  <si>
    <t>1002001007000000690</t>
  </si>
  <si>
    <t>.         Zeta Banco S.A.E.C.A. (AB 0652) 6,75% 05/10/2026</t>
  </si>
  <si>
    <t>1002001007000000691</t>
  </si>
  <si>
    <t>.         Zeta Banco S.A.E.C.A. (AB 0653) 6,75% 05/10/2026</t>
  </si>
  <si>
    <t>1002001007000000692</t>
  </si>
  <si>
    <t>.         Zeta Banco S.A.E.C.A. (AB 0654) 6,75% 05/10/2026</t>
  </si>
  <si>
    <t>1002001007000000693</t>
  </si>
  <si>
    <t>.         Zeta Banco S.A.E.C.A. (AB 0655) 6,75% 05/10/2026</t>
  </si>
  <si>
    <t>1002001007000000694</t>
  </si>
  <si>
    <t>.         Zeta Banco S.A.E.C.A. (AB 0656) 6,75% 05/10/2026</t>
  </si>
  <si>
    <t>1002001007000000695</t>
  </si>
  <si>
    <t>.         Zeta Banco S.A.E.C.A. (AB 0657) 6,75% 05/10/2026</t>
  </si>
  <si>
    <t>1002001007000000696</t>
  </si>
  <si>
    <t>.         Zeta Banco S.A.E.C.A. (AB 0658) 6,75% 05/10/2026</t>
  </si>
  <si>
    <t>1002001007000000697</t>
  </si>
  <si>
    <t>.         Zeta Banco S.A.E.C.A. (AB 0659) 6,75% 05/10/2026</t>
  </si>
  <si>
    <t>1002001007000000698</t>
  </si>
  <si>
    <t>.         Zeta Banco S.A.E.C.A. (AB 0660) 6,75% 05/10/2026</t>
  </si>
  <si>
    <t>1002001007000000699</t>
  </si>
  <si>
    <t>.         Zeta Banco S.A.E.C.A. (AB 0661) 6,75% 05/10/2026</t>
  </si>
  <si>
    <t>1002001007000000700</t>
  </si>
  <si>
    <t>.         Zeta Banco S.A.E.C.A. (AB 0662) 6,75% 05/10/2026</t>
  </si>
  <si>
    <t>1002001007000000701</t>
  </si>
  <si>
    <t>.         Zeta Banco S.A.E.C.A. (AB 0663) 6,75% 05/10/2026</t>
  </si>
  <si>
    <t>1002001007000000702</t>
  </si>
  <si>
    <t>.         Zeta Banco S.A.E.C.A. (AB 0664) 6,75% 05/10/2026</t>
  </si>
  <si>
    <t>1002001007000000703</t>
  </si>
  <si>
    <t>.         Zeta Banco S.A.E.C.A. (AB 0665) 6,75% 05/10/2026</t>
  </si>
  <si>
    <t>1002001007000000704</t>
  </si>
  <si>
    <t>.         Zeta Banco S.A.E.C.A. (AB 0666) 6,75% 05/10/2026</t>
  </si>
  <si>
    <t>1002001007000000705</t>
  </si>
  <si>
    <t>.         Zeta Banco S.A.E.C.A. (AB 0667) 6,75% 05/10/2026</t>
  </si>
  <si>
    <t>1002001007000000706</t>
  </si>
  <si>
    <t>.         Zeta Banco S.A.E.C.A. (AB 0668) 6,75% 05/10/2026</t>
  </si>
  <si>
    <t>1002001007000000707</t>
  </si>
  <si>
    <t>.         Zeta Banco S.A.E.C.A. (AB 0669) 6,75% 05/10/2026</t>
  </si>
  <si>
    <t>1002001007000000708</t>
  </si>
  <si>
    <t>.         Zeta Banco S.A.E.C.A. (AB 0670) 6,75% 05/10/2026</t>
  </si>
  <si>
    <t>1002001007000000709</t>
  </si>
  <si>
    <t>.         Zeta Banco S.A.E.C.A. (AB 0671) 6,75% 05/10/2026</t>
  </si>
  <si>
    <t>1002001007000000710</t>
  </si>
  <si>
    <t>.         Zeta Banco S.A.E.C.A. (AB 0672) 6,75% 05/10/2026</t>
  </si>
  <si>
    <t>1002001007000000711</t>
  </si>
  <si>
    <t>.         Zeta Banco S.A.E.C.A. (AB 0673) 6,75% 05/10/2026</t>
  </si>
  <si>
    <t>1002001007000000712</t>
  </si>
  <si>
    <t>.         Zeta Banco S.A.E.C.A. (AB 0674) 6,75% 05/10/2026</t>
  </si>
  <si>
    <t>1002001007000000713</t>
  </si>
  <si>
    <t>.         Zeta Banco S.A.E.C.A. (AB 0675) 6,75% 05/10/2026</t>
  </si>
  <si>
    <t>1002001007000000714</t>
  </si>
  <si>
    <t>.         Zeta Banco S.A.E.C.A. (AB 0676) 6,75% 05/10/2026</t>
  </si>
  <si>
    <t>1002001007000000715</t>
  </si>
  <si>
    <t>.         Zeta Banco S.A.E.C.A. (AB 0677) 6,75% 05/10/2026</t>
  </si>
  <si>
    <t>1002001007000000716</t>
  </si>
  <si>
    <t>.         Zeta Banco S.A.E.C.A. (AB 0678) 6,75% 05/10/2026</t>
  </si>
  <si>
    <t>1002001007000000717</t>
  </si>
  <si>
    <t>.         Zeta Banco S.A.E.C.A. (AB 0679) 6,75% 05/10/2026</t>
  </si>
  <si>
    <t>1002001007000000718</t>
  </si>
  <si>
    <t>.         Zeta Banco S.A.E.C.A. (AB 0680) 6,75% 05/10/2026</t>
  </si>
  <si>
    <t>1002001007000000719</t>
  </si>
  <si>
    <t>.         Zeta Banco S.A.E.C.A. (AB 0681) 6,75% 05/10/2026</t>
  </si>
  <si>
    <t>1002001007000000720</t>
  </si>
  <si>
    <t>.         Zeta Banco S.A.E.C.A. (AB 0682) 6,75% 05/10/2026</t>
  </si>
  <si>
    <t>1002001007000000721</t>
  </si>
  <si>
    <t>.         Zeta Banco S.A.E.C.A. (AB 0683) 6,75% 05/10/2026</t>
  </si>
  <si>
    <t>1002001007000000722</t>
  </si>
  <si>
    <t>.         Zeta Banco S.A.E.C.A. (AB 0684) 6,75% 05/10/2026</t>
  </si>
  <si>
    <t>1002001007000000723</t>
  </si>
  <si>
    <t>.         Zeta Banco S.A.E.C.A. (AB 0685) 6,75% 05/10/2026</t>
  </si>
  <si>
    <t>1002001007000000724</t>
  </si>
  <si>
    <t>.         Zeta Banco S.A.E.C.A. (AB 0686) 6,75% 05/10/2026</t>
  </si>
  <si>
    <t>1002001007000000725</t>
  </si>
  <si>
    <t>.         Zeta Banco S.A.E.C.A. (AB 0687) 6,75% 05/10/2026</t>
  </si>
  <si>
    <t>1002001007000000726</t>
  </si>
  <si>
    <t>.         Zeta Banco S.A.E.C.A. (AB 0688) 6,75% 05/10/2026</t>
  </si>
  <si>
    <t>1002001007000000727</t>
  </si>
  <si>
    <t>.         Zeta Banco S.A.E.C.A. (AB 0689) 6,75% 05/10/2026</t>
  </si>
  <si>
    <t>1002001007000000728</t>
  </si>
  <si>
    <t>.         Zeta Banco S.A.E.C.A. (AB 0690) 6,75% 05/10/2026</t>
  </si>
  <si>
    <t>1002001007000000729</t>
  </si>
  <si>
    <t>.         Zeta Banco S.A.E.C.A. (AB 0691) 6,75% 05/10/2026</t>
  </si>
  <si>
    <t>1002001007000000730</t>
  </si>
  <si>
    <t>.         Zeta Banco S.A.E.C.A. (AB 0692) 6,75% 05/10/2026</t>
  </si>
  <si>
    <t>1002001007000000731</t>
  </si>
  <si>
    <t>.         Zeta Banco S.A.E.C.A. (AB 0693) 6,75% 05/10/2026</t>
  </si>
  <si>
    <t>1002001007000000732</t>
  </si>
  <si>
    <t>.         Zeta Banco S.A.E.C.A. (AB 0694) 6,75% 05/10/2026</t>
  </si>
  <si>
    <t>1002001007000000733</t>
  </si>
  <si>
    <t>.         Zeta Banco S.A.E.C.A. (AB 0635) 6,75% 05/10/2026</t>
  </si>
  <si>
    <t>1002001007000000734</t>
  </si>
  <si>
    <t>.         Zeta Banco S.A.E.C.A. (AB 0699) 6,85% 04/10/2027</t>
  </si>
  <si>
    <t>1002001007000000735</t>
  </si>
  <si>
    <t>.         Zeta Banco S.A.E.C.A. (AB 0700) 6,85% 04/10/2027</t>
  </si>
  <si>
    <t>1002001007000000737</t>
  </si>
  <si>
    <t>.         Zeta Banco S.A.E.C.A. (AB 0701) 6,85% 04/10/2027</t>
  </si>
  <si>
    <t>1002001007000000738</t>
  </si>
  <si>
    <t>.         Zeta Banco S.A.E.C.A. (AB 0702) 6,85% 04/10/2027</t>
  </si>
  <si>
    <t>1002001007000000739</t>
  </si>
  <si>
    <t>.         Zeta Banco S.A.E.C.A. (AB 0703) 6,85% 04/10/2027</t>
  </si>
  <si>
    <t>1002001007000000740</t>
  </si>
  <si>
    <t>.         Zeta Banco S.A.E.C.A. (AB 0704) 6,85% 04/10/2027</t>
  </si>
  <si>
    <t>1002001007000000742</t>
  </si>
  <si>
    <t>.         Zeta Banco S.A.E.C.A. (AB 0705) 6,85% 04/10/2027</t>
  </si>
  <si>
    <t>1002001007000000743</t>
  </si>
  <si>
    <t>.         Zeta Banco S.A.E.C.A. (AB 0706) 6,85% 04/10/2027</t>
  </si>
  <si>
    <t>1002001007000000744</t>
  </si>
  <si>
    <t>.         Zeta Banco S.A.E.C.A. (AB 0707) 6,85% 04/10/2027</t>
  </si>
  <si>
    <t>1002001007000000745</t>
  </si>
  <si>
    <t>.         Zeta Banco S.A.E.C.A. (AB 0708) 6,85% 04/10/2027</t>
  </si>
  <si>
    <t>1002001007000000746</t>
  </si>
  <si>
    <t>.         Zeta Banco S.A.E.C.A. (AB 0709) 6,85% 04/10/2027</t>
  </si>
  <si>
    <t>1002001007000000747</t>
  </si>
  <si>
    <t>.         Zeta Banco S.A.E.C.A. (AB 0710) 6,85% 04/10/2027</t>
  </si>
  <si>
    <t>1002001007000000748</t>
  </si>
  <si>
    <t>.         Zeta Banco S.A.E.C.A. (AB 0711) 6,85% 04/10/2027</t>
  </si>
  <si>
    <t>1002001007000000749</t>
  </si>
  <si>
    <t>.         Zeta Banco S.A.E.C.A. (AB 0712) 6,85% 04/10/2027</t>
  </si>
  <si>
    <t>1002001007000000750</t>
  </si>
  <si>
    <t>.         Zeta Banco S.A.E.C.A. (AB 0713) 6,85% 04/10/2027</t>
  </si>
  <si>
    <t>1002001007000000751</t>
  </si>
  <si>
    <t>.         Zeta Banco S.A.E.C.A. (AB 0714) 6,85% 04/10/2027</t>
  </si>
  <si>
    <t>1002001007000000752</t>
  </si>
  <si>
    <t>.         Zeta Banco S.A.E.C.A. (AB 0716) 6,85% 04/10/2027</t>
  </si>
  <si>
    <t>1002001007000000753</t>
  </si>
  <si>
    <t>.         Zeta Banco S.A.E.C.A. (AB 0717) 6,85% 04/10/2027</t>
  </si>
  <si>
    <t>1002001007000000754</t>
  </si>
  <si>
    <t>.         Zeta Banco S.A.E.C.A. (AB 0718) 6,85% 04/10/2027</t>
  </si>
  <si>
    <t>1002001007000000755</t>
  </si>
  <si>
    <t>.         Zeta Banco S.A.E.C.A. (AB 0719) 6,85% 04/10/2027</t>
  </si>
  <si>
    <t>1002001007000000756</t>
  </si>
  <si>
    <t>.         Zeta Banco S.A.E.C.A. (AB 0720) 6,85% 04/10/2027</t>
  </si>
  <si>
    <t>1002001007000000758</t>
  </si>
  <si>
    <t>.         Zeta Banco S.A.E.C.A. (AB 0721) 6,85% 04/10/2027</t>
  </si>
  <si>
    <t>1002001007000000759</t>
  </si>
  <si>
    <t>.         Zeta Banco S.A.E.C.A. (AB 0722) 6,85% 04/10/2027</t>
  </si>
  <si>
    <t>1002001007000000760</t>
  </si>
  <si>
    <t>.         Zeta Banco S.A.E.C.A. (AB 0723) 6,85% 04/10/2027</t>
  </si>
  <si>
    <t>1002001007000000761</t>
  </si>
  <si>
    <t>.         Zeta Banco S.A.E.C.A. (AB 0724) 6,85% 04/10/2027</t>
  </si>
  <si>
    <t>1002001007000000762</t>
  </si>
  <si>
    <t>.         Zeta Banco S.A.E.C.A. (AB 0725) 6,85% 04/10/2027</t>
  </si>
  <si>
    <t>1002001007000000763</t>
  </si>
  <si>
    <t>.         Zeta Banco S.A.E.C.A. (AB 0726) 6,85% 04/10/2027</t>
  </si>
  <si>
    <t>1002001007000000764</t>
  </si>
  <si>
    <t>.         Zeta Banco S.A.E.C.A. (AB 0727) 6,85% 04/10/2027</t>
  </si>
  <si>
    <t>1002001007000000765</t>
  </si>
  <si>
    <t>.         Zeta Banco S.A.E.C.A. (AB 0728) 6,85% 04/10/2027</t>
  </si>
  <si>
    <t>1002001007000000766</t>
  </si>
  <si>
    <t>.         Zeta Banco S.A.E.C.A. (AB 0729) 6,85% 04/10/2027</t>
  </si>
  <si>
    <t>1002001007000000767</t>
  </si>
  <si>
    <t>.         Zeta Banco S.A.E.C.A. (AB 0730) 6,85% 04/10/2027</t>
  </si>
  <si>
    <t>1002001007000000768</t>
  </si>
  <si>
    <t>.         Zeta Banco S.A.E.C.A. (AB 0731) 6,85% 04/10/2027</t>
  </si>
  <si>
    <t>1002001007000000769</t>
  </si>
  <si>
    <t>.         Zeta Banco S.A.E.C.A. (AB 0732) 6,85% 04/10/2027</t>
  </si>
  <si>
    <t>1002001007000000770</t>
  </si>
  <si>
    <t>.         Zeta Banco S.A.E.C.A. (AB 0733) 6,85% 04/10/2027</t>
  </si>
  <si>
    <t>1002001007000000771</t>
  </si>
  <si>
    <t>.         Zeta Banco S.A.E.C.A. (AB 0734) 6,85% 04/10/2027</t>
  </si>
  <si>
    <t>1002001007000000772</t>
  </si>
  <si>
    <t>.         Zeta Banco S.A.E.C.A. (AB 0735) 6,85% 04/10/2027</t>
  </si>
  <si>
    <t>1002001007000000773</t>
  </si>
  <si>
    <t>.         Zeta Banco S.A.E.C.A. (AB 0736) 6,85% 04/10/2027</t>
  </si>
  <si>
    <t>1002001007000000774</t>
  </si>
  <si>
    <t>.         Zeta Banco S.A.E.C.A. (AB 0737) 6,85% 04/10/2027</t>
  </si>
  <si>
    <t>1002001007000000775</t>
  </si>
  <si>
    <t>.         Zeta Banco S.A.E.C.A. (AB 0738) 6,85% 04/10/2027</t>
  </si>
  <si>
    <t>1002001007000000776</t>
  </si>
  <si>
    <t>.         Zeta Banco S.A.E.C.A. (AB 0739) 6,85% 04/10/2027</t>
  </si>
  <si>
    <t>1002001007000000777</t>
  </si>
  <si>
    <t>.         Zeta Banco S.A.E.C.A. (AB 0740) 6,85% 04/10/2027</t>
  </si>
  <si>
    <t>1002001007000000778</t>
  </si>
  <si>
    <t>.         Zeta Banco S.A.E.C.A. (AB 0741) 6,85% 04/10/2027</t>
  </si>
  <si>
    <t>1002001007000000779</t>
  </si>
  <si>
    <t>.         Zeta Banco S.A.E.C.A. (AB 0742) 6,85% 04/10/2027</t>
  </si>
  <si>
    <t>1002001007000000780</t>
  </si>
  <si>
    <t>.         Zeta Banco S.A.E.C.A. (AB 0743) 6,85% 04/10/2027</t>
  </si>
  <si>
    <t>1002001007000000781</t>
  </si>
  <si>
    <t>.         Zeta Banco S.A.E.C.A. (AB 0744) 6,85% 04/10/2027</t>
  </si>
  <si>
    <t>1002001007000000782</t>
  </si>
  <si>
    <t>.         Zeta Banco S.A.E.C.A. (AB 0745) 6,85% 04/10/2027</t>
  </si>
  <si>
    <t>1002001007000000783</t>
  </si>
  <si>
    <t>.         Zeta Banco S.A.E.C.A. (AB 0746) 6,85% 04/10/2027</t>
  </si>
  <si>
    <t>1002001007000000784</t>
  </si>
  <si>
    <t>.         Zeta Banco S.A.E.C.A. (AB 0747) 6,85% 04/10/2027</t>
  </si>
  <si>
    <t>1002001007000000785</t>
  </si>
  <si>
    <t>.         Zeta Banco S.A.E.C.A. (AB 0748) 6,85% 04/10/2027</t>
  </si>
  <si>
    <t>1002001007000000786</t>
  </si>
  <si>
    <t>.         Zeta Banco S.A.E.C.A. (AB 0749) 6,85% 04/10/2027</t>
  </si>
  <si>
    <t>1002001007000000787</t>
  </si>
  <si>
    <t>.         Zeta Banco S.A.E.C.A. (AB 0750) 6,85% 04/10/2027</t>
  </si>
  <si>
    <t>1002001007000000788</t>
  </si>
  <si>
    <t>.         Zeta Banco S.A.E.C.A. (AB 0751) 6,85% 04/10/2027</t>
  </si>
  <si>
    <t>1002001007000000789</t>
  </si>
  <si>
    <t>.         Zeta Banco S.A.E.C.A. (AB 0752) 6,85% 04/10/2027</t>
  </si>
  <si>
    <t>1002001007000000790</t>
  </si>
  <si>
    <t>.         Zeta Banco S.A.E.C.A. (AB 0753) 6,85% 04/10/2027</t>
  </si>
  <si>
    <t>1002001007000000791</t>
  </si>
  <si>
    <t>.         Zeta Banco S.A.E.C.A. (AB 0754) 6,85% 04/10/2027</t>
  </si>
  <si>
    <t>1002001007000000792</t>
  </si>
  <si>
    <t>.         Zeta Banco S.A.E.C.A. (AB 0755) 6,85% 04/10/2027</t>
  </si>
  <si>
    <t>1002001007000000793</t>
  </si>
  <si>
    <t>.         Zeta Banco S.A.E.C.A. (AB 0756) 6,85% 04/10/2027</t>
  </si>
  <si>
    <t>1002001007000000794</t>
  </si>
  <si>
    <t>.         Zeta Banco S.A.E.C.A. (AB 0695) 6,85% 04/10/2027</t>
  </si>
  <si>
    <t>1002001007000000795</t>
  </si>
  <si>
    <t>.         Zeta Banco S.A.E.C.A. (AB 0696) 6,85% 04/10/2027</t>
  </si>
  <si>
    <t>1002001007000000796</t>
  </si>
  <si>
    <t>.         Zeta Banco S.A.E.C.A. (AB 0698) 6,85% 04/10/2027</t>
  </si>
  <si>
    <t>1002001007000000797</t>
  </si>
  <si>
    <t>.         Banco Continental S.A.E.C.A. (AA 8461) 6,10% 17/09/2025</t>
  </si>
  <si>
    <t>1002001007000000798</t>
  </si>
  <si>
    <t>.         Banco Continental S.A.E.C.A. (AA 8462) 6,10% 17/09/2025</t>
  </si>
  <si>
    <t>1002001007000000799</t>
  </si>
  <si>
    <t>.         Banco Continental S.A.E.C.A. (AA 8463) 6,10% 17/09/2025</t>
  </si>
  <si>
    <t>1002001007000000800</t>
  </si>
  <si>
    <t>.         Banco Continental S.A.E.C.A. (AA 8464) 6,10% 17/09/2025</t>
  </si>
  <si>
    <t>1002001007000000801</t>
  </si>
  <si>
    <t>.         Bancop S.A. (AA 3484) 5,90% 08/10/2026</t>
  </si>
  <si>
    <t>1002001007000000802</t>
  </si>
  <si>
    <t>.         Bancop S.A. (AA 3485) 5,90% 08/10/2026</t>
  </si>
  <si>
    <t>1002001007000000803</t>
  </si>
  <si>
    <t>.         Bancop S.A. (AA 3486) 5,90% 08/10/2026</t>
  </si>
  <si>
    <t>1002001007000000804</t>
  </si>
  <si>
    <t>.         Bancop S.A. (AA 3487) 5,90% 08/10/2026</t>
  </si>
  <si>
    <t>1002001007000000805</t>
  </si>
  <si>
    <t>.         Bancop S.A. (AA 3488) 5,90% 08/10/2026</t>
  </si>
  <si>
    <t>1002001007000000806</t>
  </si>
  <si>
    <t>.         Bancop S.A. (AA 3489) 5,90% 08/10/2026</t>
  </si>
  <si>
    <t>1002001007000000807</t>
  </si>
  <si>
    <t>.         Solar Banco S.A.E. (AA 2979) 6,35% 20/04/2026</t>
  </si>
  <si>
    <t>1002001007000000808</t>
  </si>
  <si>
    <t>.         Solar Banco S.A.E. (AA 2980) 6,35% 20/04/2026</t>
  </si>
  <si>
    <t>1002001007000000809</t>
  </si>
  <si>
    <t>.         Solar Banco S.A.E. (AA 2981) 6,35% 20/04/2026</t>
  </si>
  <si>
    <t>1002001007000000810</t>
  </si>
  <si>
    <t>.         Solar Banco S.A.E. (AA 2982) 6,35% 20/04/2026</t>
  </si>
  <si>
    <t>1002001007000000811</t>
  </si>
  <si>
    <t>.         Solar Banco S.A.E. (AA 2983) 6,35% 20/04/2026</t>
  </si>
  <si>
    <t>1002001007000000812</t>
  </si>
  <si>
    <t>.         Banco Continental S.A.E.C.A. (AA 8465) 6,10% 17/09/2025</t>
  </si>
  <si>
    <t>1002001007000000813</t>
  </si>
  <si>
    <t>.         Banco Continental S.A.E.C.A. (AA 8466) 6,10% 17/09/2025</t>
  </si>
  <si>
    <t>1002001007000000814</t>
  </si>
  <si>
    <t>.         Banco Atlas S.A. (AB 250-01) 6,00% 17/04/2026</t>
  </si>
  <si>
    <t>1002001007000000815</t>
  </si>
  <si>
    <t>.         Banco Atlas S.A. (AB 250-02) 6,00% 17/04/2026</t>
  </si>
  <si>
    <t>1002001007000000816</t>
  </si>
  <si>
    <t>.         Banco GNB Paraguay  (FA 5589) 5,85% 21/04/2026</t>
  </si>
  <si>
    <t>1002001007000000817</t>
  </si>
  <si>
    <t>.         Banco GNB Paraguay  (FA 5590) 5,85% 21/04/2026</t>
  </si>
  <si>
    <t>1002001007000000818</t>
  </si>
  <si>
    <t>.         Banco GNB Paraguay  (FA 5596) 5,85% 21/04/2026</t>
  </si>
  <si>
    <t>1002001007000000819</t>
  </si>
  <si>
    <t>.         Banco GNB Paraguay  (FA 5597) 5,85% 21/04/2026</t>
  </si>
  <si>
    <t>1002001007000000820</t>
  </si>
  <si>
    <t>.         Banco Nacional de Fomento (BB 1863) 6,20% 22/10/2027</t>
  </si>
  <si>
    <t>1002001007000000821</t>
  </si>
  <si>
    <t>.         Banco Nacional de Fomento (BB 1864) 6,20% 22/10/2027</t>
  </si>
  <si>
    <t>1002001007000000822</t>
  </si>
  <si>
    <t>.         Banco Nacional de Fomento (BB 1865) 6,20% 22/10/2027</t>
  </si>
  <si>
    <t>1002001007000000823</t>
  </si>
  <si>
    <t>.         Banco Nacional de Fomento (BB 1866) 6,20% 22/10/2027</t>
  </si>
  <si>
    <t>1002001007000000824</t>
  </si>
  <si>
    <t>.         Banco Nacional de Fomento (BB 1867) 6,20% 22/10/2027</t>
  </si>
  <si>
    <t>1002001007000000825</t>
  </si>
  <si>
    <t>.         Tu Financiera S.A.E.C.A. (AB 0549) 6,80% 29/10/2026</t>
  </si>
  <si>
    <t>1002001007000000826</t>
  </si>
  <si>
    <t>.         Tu Financiera S.A.E.C.A. (AB 0550) 6,80% 29/10/2026</t>
  </si>
  <si>
    <t>1002001007000000827</t>
  </si>
  <si>
    <t>.         Tu Financiera S.A.E.C.A. (AB 0551) 6,80% 29/10/2026</t>
  </si>
  <si>
    <t>1002001007000000828</t>
  </si>
  <si>
    <t>.         Tu Financiera S.A.E.C.A. (AB 0552) 6,80% 29/10/2026</t>
  </si>
  <si>
    <t>1002001007000000829</t>
  </si>
  <si>
    <t>.         Tu Financiera S.A.E.C.A. (AB 0553) 6,80% 29/10/2026</t>
  </si>
  <si>
    <t>1002001007000000830</t>
  </si>
  <si>
    <t>.         Tu Financiera S.A.E.C.A. (AB 0554) 6,80% 29/10/2026</t>
  </si>
  <si>
    <t>1002001007000000831</t>
  </si>
  <si>
    <t>.         Tu Financiera S.A.E.C.A. (AB 0555) 6,80% 29/10/2026</t>
  </si>
  <si>
    <t>1002001007000000832</t>
  </si>
  <si>
    <t>.         Tu Financiera S.A.E.C.A. (AB 0556) 6,80% 29/10/2026</t>
  </si>
  <si>
    <t>1002001007000000833</t>
  </si>
  <si>
    <t>.         Tu Financiera S.A.E.C.A. (AB 0557) 6,80% 29/10/2026</t>
  </si>
  <si>
    <t>1002001007000000834</t>
  </si>
  <si>
    <t>.         Tu Financiera S.A.E.C.A. (AB 0558) 6,80% 29/10/2026</t>
  </si>
  <si>
    <t>1002001007000000835</t>
  </si>
  <si>
    <t>.         Tu Financiera S.A.E.C.A. (AB 0559) 6,80% 29/10/2026</t>
  </si>
  <si>
    <t>1002001007000000836</t>
  </si>
  <si>
    <t>.         Tu Financiera S.A.E.C.A. (AB 0560) 6,80% 29/10/2026</t>
  </si>
  <si>
    <t>1002001007000000837</t>
  </si>
  <si>
    <t>.         Tu Financiera S.A.E.C.A. (AB 0561) 6,80% 29/10/2026</t>
  </si>
  <si>
    <t>1002001007000000838</t>
  </si>
  <si>
    <t>.         Tu Financiera S.A.E.C.A. (AB 0562) 6,80% 29/10/2026</t>
  </si>
  <si>
    <t>1002001007000000839</t>
  </si>
  <si>
    <t>.         Tu Financiera S.A.E.C.A. (AB 0563) 6,80% 29/10/2026</t>
  </si>
  <si>
    <t>1002001007000000840</t>
  </si>
  <si>
    <t>.         Tu Financiera S.A.E.C.A. (AB 0564) 6,80% 29/10/2026</t>
  </si>
  <si>
    <t>1002001007000000841</t>
  </si>
  <si>
    <t>.         Tu Financiera S.A.E.C.A. (AB 0565) 6,80% 29/10/2026</t>
  </si>
  <si>
    <t>1002001007000000842</t>
  </si>
  <si>
    <t>.         Tu Financiera S.A.E.C.A. (AB 0566) 6,80% 29/10/2026</t>
  </si>
  <si>
    <t>1002001007000000843</t>
  </si>
  <si>
    <t>.         Tu Financiera S.A.E.C.A. (AB 0567) 6,80% 29/10/2026</t>
  </si>
  <si>
    <t>1002001007000000844</t>
  </si>
  <si>
    <t>.         Tu Financiera S.A.E.C.A. (AB 0568) 6,80% 29/10/2026</t>
  </si>
  <si>
    <t>1002001007000000845</t>
  </si>
  <si>
    <t>.         Tu Financiera S.A.E.C.A. (AB 0569) 6,80% 29/10/2026</t>
  </si>
  <si>
    <t>1002001007000000846</t>
  </si>
  <si>
    <t>.         Tu Financiera S.A.E.C.A. (AB 0570) 6,80% 29/10/2026</t>
  </si>
  <si>
    <t>1002001007000000847</t>
  </si>
  <si>
    <t>.         Tu Financiera S.A.E.C.A. (AB 0571) 6,80% 29/10/2026</t>
  </si>
  <si>
    <t>1002001007000000848</t>
  </si>
  <si>
    <t>.         Tu Financiera S.A.E.C.A. (AB 0572) 6,80% 29/10/2026</t>
  </si>
  <si>
    <t>1002001007000000849</t>
  </si>
  <si>
    <t>.         Tu Financiera S.A.E.C.A. (AB 0573) 6,80% 29/10/2026</t>
  </si>
  <si>
    <t>1002001007000000850</t>
  </si>
  <si>
    <t>.         Tu Financiera S.A.E.C.A. (AB 0574) 6,80% 29/10/2026</t>
  </si>
  <si>
    <t>1002001007000000851</t>
  </si>
  <si>
    <t>.         Tu Financiera S.A.E.C.A. (AA 25-27) 6,80% 29/10/2026</t>
  </si>
  <si>
    <t>1002001007000000852</t>
  </si>
  <si>
    <t>.         Banco GNB Paraguay  (FA 3067) 3,80% 16/06/2025</t>
  </si>
  <si>
    <t>1002001007000000856</t>
  </si>
  <si>
    <t>.         Banco Nacional de Fomento (BB 1657) 6,45% 06/09/2027</t>
  </si>
  <si>
    <t>1002001007000000858</t>
  </si>
  <si>
    <t>.         Banco Nacional de Fomento (BB 1658) 6,45% 06/09/2027</t>
  </si>
  <si>
    <t>1002001007000000859</t>
  </si>
  <si>
    <t>.         Tu Financiera S.A.E.C.A. (150-01) 5,50% 15/01/2025</t>
  </si>
  <si>
    <t>1002001007000000866</t>
  </si>
  <si>
    <t>.         Tu Financiera S.A.E.C.A. (150-02) 5,50% 15/01/2025</t>
  </si>
  <si>
    <t>1002001007000000867</t>
  </si>
  <si>
    <t>.         Banco Atlas S.A. (BC1251) 6,10% 09/02/2026</t>
  </si>
  <si>
    <t>1002001007000000868</t>
  </si>
  <si>
    <t>.         Banco Atlas S.A. (BC1252) 6,10% 09/02/2026</t>
  </si>
  <si>
    <t>1002001007000000869</t>
  </si>
  <si>
    <t>.         Banco Atlas S.A. (BC1253) 6,10% 09/02/2026</t>
  </si>
  <si>
    <t>1002001007000000870</t>
  </si>
  <si>
    <t>.         Banco Atlas S.A. (BC1254) 6,10% 09/02/2026</t>
  </si>
  <si>
    <t>1002001007000000871</t>
  </si>
  <si>
    <t>.         Solar Banco S.A.E. (1001) 6,45% 29/06/2026</t>
  </si>
  <si>
    <t>1002001007000000872</t>
  </si>
  <si>
    <t>.         Solar Banco S.A.E. (1002) 6,45% 29/06/2026</t>
  </si>
  <si>
    <t>1002001007000000873</t>
  </si>
  <si>
    <t>.         Solar Banco S.A.E. (1003) 6,45% 29/06/2026</t>
  </si>
  <si>
    <t>1002001007000000874</t>
  </si>
  <si>
    <t>.         Solar Banco S.A.E. (1004) 6,45% 29/06/2026</t>
  </si>
  <si>
    <t>1002001007000000875</t>
  </si>
  <si>
    <t>.         Solar Banco S.A.E. (1005) 6,45% 29/06/2026</t>
  </si>
  <si>
    <t>1002001007000000876</t>
  </si>
  <si>
    <t>.         Banco Río S.A.E.C.A.  (2001) 6,10% 18/06/2026</t>
  </si>
  <si>
    <t>1002001007000000877</t>
  </si>
  <si>
    <t>.         Banco Río S.A.E.C.A.  (2002) 6,10% 18/06/2026</t>
  </si>
  <si>
    <t>1002001007000000878</t>
  </si>
  <si>
    <t>.         Banco Río S.A.E.C.A.  (2003) 6,10% 18/06/2026</t>
  </si>
  <si>
    <t>1002001007000000879</t>
  </si>
  <si>
    <t>1001001001000000005</t>
  </si>
  <si>
    <t>.         Financiera PYO-Japonesa CAV N° 294447</t>
  </si>
  <si>
    <t>1002001004000000010</t>
  </si>
  <si>
    <t>.         Zeta Banco S.A.E.C.A. (PYFIN03F0940) 6,50% 27/09/2030</t>
  </si>
  <si>
    <t>1003001000000000006</t>
  </si>
  <si>
    <t>1003001000000000007</t>
  </si>
  <si>
    <t>1003001000000000004</t>
  </si>
  <si>
    <t>.       Intereses a Cobrar Ahorro a la Vista - FPJ</t>
  </si>
  <si>
    <t>.       Intereses a Cobrar overnight</t>
  </si>
  <si>
    <t>.       Intereses a Cobrar Ahorro a la Vista - Finexpar</t>
  </si>
  <si>
    <t>4001002000000000002</t>
  </si>
  <si>
    <t>.       Intereses y comisiones Bancarias</t>
  </si>
  <si>
    <t>Financiera Paraguayo Japonesa CAV N° 294447</t>
  </si>
  <si>
    <t>Overnight Bladex PA</t>
  </si>
  <si>
    <t>Al 31 de Diciembre 2024:</t>
  </si>
  <si>
    <t>Ventas Bonos Subordinados</t>
  </si>
  <si>
    <t>Ventas de Bonos corporativos</t>
  </si>
  <si>
    <t>Venta de Bonos Financieros</t>
  </si>
  <si>
    <t>Comisiones por transferencias</t>
  </si>
  <si>
    <t>Ingresos Varios</t>
  </si>
  <si>
    <t xml:space="preserve">Bonos Publicos </t>
  </si>
  <si>
    <t>Apetura Colocadas</t>
  </si>
  <si>
    <t>Publico</t>
  </si>
  <si>
    <t>22/08/2024</t>
  </si>
  <si>
    <t>28/08/2024</t>
  </si>
  <si>
    <t>15/10/2024</t>
  </si>
  <si>
    <t>20/12/2024</t>
  </si>
  <si>
    <t>28/11/2024</t>
  </si>
  <si>
    <t>19/06/2024</t>
  </si>
  <si>
    <t>28/06/2024</t>
  </si>
  <si>
    <t>02/09/2024</t>
  </si>
  <si>
    <t>05/09/2024</t>
  </si>
  <si>
    <t>03/09/2024</t>
  </si>
  <si>
    <t>17/09/2024</t>
  </si>
  <si>
    <t>06/09/2024</t>
  </si>
  <si>
    <t>31/01/2025</t>
  </si>
  <si>
    <t>28/11/2023</t>
  </si>
  <si>
    <t>10/07/2024</t>
  </si>
  <si>
    <t>04/09/2024</t>
  </si>
  <si>
    <t>31/10/2024</t>
  </si>
  <si>
    <t>10/04/2024</t>
  </si>
  <si>
    <t>18/10/2024</t>
  </si>
  <si>
    <t>21/10/2024</t>
  </si>
  <si>
    <t>10/08/2023</t>
  </si>
  <si>
    <t>13/06/2024</t>
  </si>
  <si>
    <t>05/07/2024</t>
  </si>
  <si>
    <t>19/12/2024</t>
  </si>
  <si>
    <t>29/02/2024</t>
  </si>
  <si>
    <t>13/10/2023</t>
  </si>
  <si>
    <t>05/01/2024</t>
  </si>
  <si>
    <t>09/01/2024</t>
  </si>
  <si>
    <t>23/02/2024</t>
  </si>
  <si>
    <t>01/07/2024</t>
  </si>
  <si>
    <t>03/12/2024</t>
  </si>
  <si>
    <t>18/03/2024</t>
  </si>
  <si>
    <t>18/04/2024</t>
  </si>
  <si>
    <t>07/06/2024</t>
  </si>
  <si>
    <t>06/11/2024</t>
  </si>
  <si>
    <t>13/09/2024</t>
  </si>
  <si>
    <t>20/09/2024</t>
  </si>
  <si>
    <t>25/10/2024</t>
  </si>
  <si>
    <t>12/01/2024</t>
  </si>
  <si>
    <t>23/12/2024</t>
  </si>
  <si>
    <t>08/04/2021</t>
  </si>
  <si>
    <t>18/11/2024</t>
  </si>
  <si>
    <t>23/08/2024</t>
  </si>
  <si>
    <t>11/09/2024</t>
  </si>
  <si>
    <t>24/09/2024</t>
  </si>
  <si>
    <t>30/04/2021</t>
  </si>
  <si>
    <t>08/10/2024</t>
  </si>
  <si>
    <t>10/12/2024</t>
  </si>
  <si>
    <t>04/08/2022</t>
  </si>
  <si>
    <t>02/11/2020</t>
  </si>
  <si>
    <t>14/02/2023</t>
  </si>
  <si>
    <t>10/10/2024</t>
  </si>
  <si>
    <t>15/11/2024</t>
  </si>
  <si>
    <t>29/08/2024</t>
  </si>
  <si>
    <t>29/10/2024</t>
  </si>
  <si>
    <t>20/11/2024</t>
  </si>
  <si>
    <t>28/12/2022</t>
  </si>
  <si>
    <t>04/10/2024</t>
  </si>
  <si>
    <t>Costo de títulos</t>
  </si>
  <si>
    <t>USD</t>
  </si>
  <si>
    <t xml:space="preserve">b) Títulos emitidos por el tesoro de los Estados Unidos de América. </t>
  </si>
  <si>
    <t>a)Títulos emitidos por elTesoro Público o garantizados por el mismo, y otras entidades del estado, cuya emisión haya sido registrada en el registro de valores que lleva la SIV.</t>
  </si>
  <si>
    <t>c) Certificado de Depósito de Ahorro emitidos por instituciones habilitadas por el Banco Central del Paraguay con calificación de riesgo
A- o superior.</t>
  </si>
  <si>
    <t>d) Títulos de Deuda cuya emisión haya sido registrada en el registro de valores que lleva la SIV, y que cuenten con calificación de riesgo Ao superior.</t>
  </si>
  <si>
    <t>e) Títulos emitidos por una emisora extranjera dentro de un país que cuente con calificación BB o superior, con una calificación local en dicho país de A o superior.</t>
  </si>
  <si>
    <t>f) Títulos emitidos por bancos extranjeros dentro de un país que cuente con calificación BB o superior, con una calificación local en dicho país de BBB o superior</t>
  </si>
  <si>
    <t>g) Títulos emitidos por un estado extranjero con calificación BB o superior</t>
  </si>
  <si>
    <t>h) Otros valores de inversión que determina la SIV por normas de carácter general y también, aquellas que sean determinadas en el futuro,sin necesidad de incluirlas en este reglamento interno.</t>
  </si>
  <si>
    <t>i) Operaciones de compra con compromiso de venta con los valore comprendidos en este artículo, con contraparte de sujeto supervisados por la SIV u otras autoridades administrativas de controly negociados a través de las Casas de Bolsa. El plazo máximo de estas
operaciones será de 365 días.</t>
  </si>
  <si>
    <t>j) Depósito de dinero en cuentas bancarias de bancos internacionales</t>
  </si>
  <si>
    <t>k) Bonos soberanos emitidos internacionalmente por el Estado Paraguayo.</t>
  </si>
  <si>
    <t>Hasta 80%</t>
  </si>
  <si>
    <t>Los Estados Financieros se expresan en Dólares Estadounidenses y han sido preparados siguiendo los criterios de valuación y las normas de presentación con las normas establecidas por la Superintendencia de Valores aplicables a los Fondos Mutuos sobre la base de los costos históricos,  y no reconocen en forma integral los efectos de la inflación sobre la situación patrimonial de la empresa, en los resultados de las operaciones y en sus flujos de efectivo en atención a que la corrección monetaria no constituye una práctica contable aplicada en Paraguay.</t>
  </si>
  <si>
    <t>Exterior</t>
  </si>
  <si>
    <t xml:space="preserve">T-Bills </t>
  </si>
  <si>
    <t>Banco Atlas S.A</t>
  </si>
  <si>
    <t>Banco Basa S.A</t>
  </si>
  <si>
    <t xml:space="preserve">Banco GNB Paraguay S.A  </t>
  </si>
  <si>
    <t xml:space="preserve">Banco Itaú Paraguay S.A. </t>
  </si>
  <si>
    <t xml:space="preserve">Zeta Banco S.A.E.C.A. </t>
  </si>
  <si>
    <t>Bancop S.A.</t>
  </si>
  <si>
    <t xml:space="preserve">Solar Banco S.A.E. </t>
  </si>
  <si>
    <t>Tu Financiera S.A.E.C.A.</t>
  </si>
  <si>
    <t>Enex Paraguay S.A.</t>
  </si>
  <si>
    <t xml:space="preserve">Frigorífico Concepción S.A. </t>
  </si>
  <si>
    <t xml:space="preserve">Finexpar S.A.E.C.A. </t>
  </si>
  <si>
    <t>(*) El importe correspondiente a la comisión por administración registrado durante el periodo constituye un gasto asumido por el Fondo Mutuo, en concepto de los servicios prestados por la Sociedad Administradora y equivale a la tasa 2,5}% anual más  IVA  calculado en forma diaria sobre el valor del patrimonio neto del Fondo Mutuo del día (luego de debitadas las cargas de las operaciones del día) (“Comisión de Administración”)</t>
  </si>
  <si>
    <t>FONDO MUTUO MODERADO USD
Administrado por:  SUDAMERIS ASSET MANAGEMENT A.F.P.I.S.A</t>
  </si>
  <si>
    <t>FONDO MUTUO MODERADO USD</t>
  </si>
  <si>
    <t>SUDAMERIS ASSET MANAGEMENT A.F.P.I.S.A
FONDO MUTUO MODERADO USD</t>
  </si>
  <si>
    <t>Entre la fecha de cierre de los presentes estados financieros, no han ocurrido otros hechos significativos de carácter financiero o de otra índole que afecten la situación patrimonial o financiera o los resultados del FONDO MUTUO MODERADO USD al 31 de diciembre de 2024.</t>
  </si>
  <si>
    <t>Regional Administradora de Fondos con dirección en Aviadores del chaco esq. Vasconcellos , Asunción- Paraguay ,es una Sociedad Anónima, cuyo objeto social exclusivo es la administración colectiva de fondos conforme a la Ley de Fondos, la Resolución CNV CG N° 06/19 y sus sucesivas modificaciones. La Sociedad Administradora se constituyó por escritura pública de fecha 06/11/2019, otorgada en la escribanía Peroni.
Fue autorizada según Res. CNV N° 22E/20.- de fecha 6 de agosto de 2020 y Certificado de Registro N° 60_07082020 de fecha 7 de agosto de 2020, de la Superintendencia de Valores (anteriormente denominada Comisión Nacional de Valores)</t>
  </si>
  <si>
    <t>Imputable</t>
  </si>
  <si>
    <t>Otros Bancos</t>
  </si>
  <si>
    <t>Sudameris Bank Cta Cte</t>
  </si>
  <si>
    <t>.         Frigorífico Concepción S.A. (PYFRI02F7405) 7,75% 16/03/2027</t>
  </si>
  <si>
    <t>Extrabursatil</t>
  </si>
  <si>
    <t>Reporto</t>
  </si>
  <si>
    <t>.     Créditos en dólares</t>
  </si>
  <si>
    <t>1003001000000000000</t>
  </si>
  <si>
    <t>Intereses a cobrar</t>
  </si>
  <si>
    <t>Operaciones de reporto</t>
  </si>
  <si>
    <t>Acreedores por Rescate</t>
  </si>
  <si>
    <t>Comisión por Administración a Pagar</t>
  </si>
  <si>
    <t>Resultado del Ejercicio</t>
  </si>
  <si>
    <t>Resultado Acumulado</t>
  </si>
  <si>
    <t>Presentado en forma comparativa con el ejercicio económico anterior finalizado el 31 de diciembre de 2024</t>
  </si>
  <si>
    <t xml:space="preserve">1                   </t>
  </si>
  <si>
    <t xml:space="preserve">ACTIVO                                                      </t>
  </si>
  <si>
    <t xml:space="preserve">11                  </t>
  </si>
  <si>
    <t xml:space="preserve">DISPONIBILIDADES                                            </t>
  </si>
  <si>
    <t xml:space="preserve">1102                </t>
  </si>
  <si>
    <t xml:space="preserve">Bancos                                                      </t>
  </si>
  <si>
    <t xml:space="preserve">11020105            </t>
  </si>
  <si>
    <t xml:space="preserve">Bancos Cta. Cte.                                            </t>
  </si>
  <si>
    <t xml:space="preserve">11020105001         </t>
  </si>
  <si>
    <t xml:space="preserve">Bancos Cta. Cte. - Operaciones por cuenta propia            </t>
  </si>
  <si>
    <t xml:space="preserve">11020105001001      </t>
  </si>
  <si>
    <t xml:space="preserve">Sudameris Bank Cta. Cte. N° 8076747                                                                                                                                                                     </t>
  </si>
  <si>
    <t xml:space="preserve">11020105002         </t>
  </si>
  <si>
    <t xml:space="preserve">Bancos Cta. Cte.  - Operaciones administrativas             </t>
  </si>
  <si>
    <t xml:space="preserve">11020105002001      </t>
  </si>
  <si>
    <t xml:space="preserve">Bancop S.A. CAV N° 0310144825                                                                                                                                                                           </t>
  </si>
  <si>
    <t xml:space="preserve">11020111            </t>
  </si>
  <si>
    <t xml:space="preserve">Instituciones financieras del exterior                      </t>
  </si>
  <si>
    <t xml:space="preserve">11020111001         </t>
  </si>
  <si>
    <t xml:space="preserve">Entidades financieras del exterior                          </t>
  </si>
  <si>
    <t xml:space="preserve">11020111001001      </t>
  </si>
  <si>
    <t xml:space="preserve">Pershing LLC. (A/C: P9S300131) USD                                                                                                                                                                      </t>
  </si>
  <si>
    <t xml:space="preserve">11020111001002      </t>
  </si>
  <si>
    <t xml:space="preserve">Overnight Bladex PA                                                                                                                                                                                     </t>
  </si>
  <si>
    <t xml:space="preserve">12                  </t>
  </si>
  <si>
    <t xml:space="preserve">INVERSIONES                                                 </t>
  </si>
  <si>
    <t xml:space="preserve">1201                </t>
  </si>
  <si>
    <t xml:space="preserve">Inversiones en Títulos de Renta Fija                        </t>
  </si>
  <si>
    <t xml:space="preserve">12010115            </t>
  </si>
  <si>
    <t xml:space="preserve">Inversiones en Títulos de Renta Fija emitidos en el pais    </t>
  </si>
  <si>
    <t xml:space="preserve">12010115001         </t>
  </si>
  <si>
    <t xml:space="preserve">CDA                                                         </t>
  </si>
  <si>
    <t xml:space="preserve">12010115001001      </t>
  </si>
  <si>
    <t xml:space="preserve">CDA USD                                                                                                                                                                                                 </t>
  </si>
  <si>
    <t xml:space="preserve">12010115002         </t>
  </si>
  <si>
    <t xml:space="preserve">Bonos Subordinados                                          </t>
  </si>
  <si>
    <t xml:space="preserve">12010115002001      </t>
  </si>
  <si>
    <t xml:space="preserve">Bonos Subordinados USD                                                                                                                                                                                  </t>
  </si>
  <si>
    <t xml:space="preserve">12010115003         </t>
  </si>
  <si>
    <t xml:space="preserve">Bonos Corporativos                                          </t>
  </si>
  <si>
    <t xml:space="preserve">12010115003001      </t>
  </si>
  <si>
    <t xml:space="preserve">Bonos Corporativos USD                                                                                                                                                                                  </t>
  </si>
  <si>
    <t xml:space="preserve">12010115004         </t>
  </si>
  <si>
    <t xml:space="preserve">Bonos Financieros                                           </t>
  </si>
  <si>
    <t xml:space="preserve">12010115004001      </t>
  </si>
  <si>
    <t xml:space="preserve">Bonos Financieros USD                                                                                                                                                                                   </t>
  </si>
  <si>
    <t xml:space="preserve">12010119            </t>
  </si>
  <si>
    <t xml:space="preserve">Inversiones en Títulos de Renta Fija emitidos en el pais en </t>
  </si>
  <si>
    <t xml:space="preserve">12010119001         </t>
  </si>
  <si>
    <t xml:space="preserve">CDA - Repo                                                  </t>
  </si>
  <si>
    <t xml:space="preserve">12010119001001      </t>
  </si>
  <si>
    <t xml:space="preserve">CDA - Repo USD                                                                                                                                                                                          </t>
  </si>
  <si>
    <t xml:space="preserve">12010119002         </t>
  </si>
  <si>
    <t xml:space="preserve">Bonos Subordinados  - Repo                                  </t>
  </si>
  <si>
    <t xml:space="preserve">12010119002001      </t>
  </si>
  <si>
    <t xml:space="preserve">Bonos Subordinados  - Repo USD                                                                                                                                                                          </t>
  </si>
  <si>
    <t xml:space="preserve">12010119003         </t>
  </si>
  <si>
    <t xml:space="preserve">Bonos Corporativos - Repo                                   </t>
  </si>
  <si>
    <t xml:space="preserve">12010119003001      </t>
  </si>
  <si>
    <t xml:space="preserve">Bonos Corporativos - Repo USD                                                                                                                                                                           </t>
  </si>
  <si>
    <t xml:space="preserve">12010119004         </t>
  </si>
  <si>
    <t xml:space="preserve">Bonos Financieros - Repo                                    </t>
  </si>
  <si>
    <t xml:space="preserve">12010119004001      </t>
  </si>
  <si>
    <t xml:space="preserve">Bonos Financieros - Repo USD                                                                                                                                                                            </t>
  </si>
  <si>
    <t xml:space="preserve">12010125            </t>
  </si>
  <si>
    <t>Inversiones en Títulos de Renta Fija emitidos en el extranje</t>
  </si>
  <si>
    <t xml:space="preserve">12010125001         </t>
  </si>
  <si>
    <t xml:space="preserve">Bonos en el exterior                                        </t>
  </si>
  <si>
    <t xml:space="preserve">12010125001001      </t>
  </si>
  <si>
    <t xml:space="preserve">Bonos en el exterior USD                                                                                                                                                                                </t>
  </si>
  <si>
    <t xml:space="preserve">13                  </t>
  </si>
  <si>
    <t xml:space="preserve">CUENTAS POR COBRAR                                          </t>
  </si>
  <si>
    <t xml:space="preserve">1304                </t>
  </si>
  <si>
    <t xml:space="preserve">Créditos                                                    </t>
  </si>
  <si>
    <t xml:space="preserve">13040199            </t>
  </si>
  <si>
    <t xml:space="preserve">Anticipos                                                   </t>
  </si>
  <si>
    <t xml:space="preserve">13040199001         </t>
  </si>
  <si>
    <t xml:space="preserve">13040199001001      </t>
  </si>
  <si>
    <t xml:space="preserve">Anticipos USD                                                                                                                                                                                           </t>
  </si>
  <si>
    <t xml:space="preserve">13040199001002      </t>
  </si>
  <si>
    <t xml:space="preserve">Deudores por operaciones a liquidar USD                                                                                                                                                                 </t>
  </si>
  <si>
    <t xml:space="preserve">13040203            </t>
  </si>
  <si>
    <t xml:space="preserve">Créditos por impuestos corrientes                           </t>
  </si>
  <si>
    <t xml:space="preserve">13040203001         </t>
  </si>
  <si>
    <t xml:space="preserve">Créditos por impuestos                                      </t>
  </si>
  <si>
    <t xml:space="preserve">13040203001001      </t>
  </si>
  <si>
    <t xml:space="preserve">Créditos por impuestos USD                                                                                                                                                                              </t>
  </si>
  <si>
    <t xml:space="preserve">1308                </t>
  </si>
  <si>
    <t xml:space="preserve">Intereses a cobrar                                          </t>
  </si>
  <si>
    <t xml:space="preserve">13080217            </t>
  </si>
  <si>
    <t xml:space="preserve">Intereses a Cobrar Títulos de Renta Fija en  Repo           </t>
  </si>
  <si>
    <t xml:space="preserve">13080217001         </t>
  </si>
  <si>
    <t xml:space="preserve">Int. a cobrar - CDA (Repo)                                  </t>
  </si>
  <si>
    <t xml:space="preserve">13080217001001      </t>
  </si>
  <si>
    <t xml:space="preserve">Int. a cobrar - CDA (Repo) USD                                                                                                                                                                          </t>
  </si>
  <si>
    <t xml:space="preserve">13080217002         </t>
  </si>
  <si>
    <t xml:space="preserve">Int. a cobrar - Bonos Subordinados (Repo)                   </t>
  </si>
  <si>
    <t xml:space="preserve">13080217002001      </t>
  </si>
  <si>
    <t xml:space="preserve">Int. a cobrar - Bonos Subordinados (Repo) USD                                                                                                                                                           </t>
  </si>
  <si>
    <t xml:space="preserve">13080217005         </t>
  </si>
  <si>
    <t xml:space="preserve">Int. a cobrar - Bonos Corporativos (Repo)                   </t>
  </si>
  <si>
    <t xml:space="preserve">13080217005001      </t>
  </si>
  <si>
    <t xml:space="preserve">Int. a cobrar - Bonos Corporativos (Repo) USD                                                                                                                                                           </t>
  </si>
  <si>
    <t xml:space="preserve">13080217007         </t>
  </si>
  <si>
    <t xml:space="preserve">Int. a cobrar - Bonos Financieros (Repo)                    </t>
  </si>
  <si>
    <t xml:space="preserve">13080217007001      </t>
  </si>
  <si>
    <t xml:space="preserve">Int. a cobrar - Bonos Financieros (Repo) USD                                                                                                                                                            </t>
  </si>
  <si>
    <t xml:space="preserve">13080217901         </t>
  </si>
  <si>
    <t xml:space="preserve">(-) Int. a devengar - CDA (Repo)                            </t>
  </si>
  <si>
    <t xml:space="preserve">13080217901001      </t>
  </si>
  <si>
    <t xml:space="preserve">(-) Int. a devengar - CDA (Repo) USD                                                                                                                                                                    </t>
  </si>
  <si>
    <t xml:space="preserve">13080217902         </t>
  </si>
  <si>
    <t xml:space="preserve">(-) Int. a devengar - Bonos Subordinados (Repo)             </t>
  </si>
  <si>
    <t xml:space="preserve">13080217902001      </t>
  </si>
  <si>
    <t xml:space="preserve">(-) Int. a devengar - Bonos Subordinados (Repo) USD                                                                                                                                                     </t>
  </si>
  <si>
    <t xml:space="preserve">13080217905         </t>
  </si>
  <si>
    <t xml:space="preserve">(-) Int. a devengar - Bonos Corporativos (Repo)             </t>
  </si>
  <si>
    <t xml:space="preserve">13080217905001      </t>
  </si>
  <si>
    <t xml:space="preserve">(-) Int. a devengar - Bonos Corporativos (Repo) USD                                                                                                                                                     </t>
  </si>
  <si>
    <t xml:space="preserve">13080217907         </t>
  </si>
  <si>
    <t xml:space="preserve">(-) Int. a devengar - Bonos Financieros (Repo)              </t>
  </si>
  <si>
    <t xml:space="preserve">13080217907001      </t>
  </si>
  <si>
    <t xml:space="preserve">(-) Int. a devengar - Bonos Financieros (Repo) USD                                                                                                                                                      </t>
  </si>
  <si>
    <t xml:space="preserve">13080225            </t>
  </si>
  <si>
    <t>Intereses  a cobrar  Títulos de Renta Fija emitidos en el pa</t>
  </si>
  <si>
    <t xml:space="preserve">13080225001         </t>
  </si>
  <si>
    <t xml:space="preserve">Int. a cobrar - CDA                                         </t>
  </si>
  <si>
    <t xml:space="preserve">13080225001001      </t>
  </si>
  <si>
    <t xml:space="preserve">Int. a cobrar - CDA  USD                                                                                                                                                                                </t>
  </si>
  <si>
    <t xml:space="preserve">13080233            </t>
  </si>
  <si>
    <t xml:space="preserve">Intereses financieros a cobrar                              </t>
  </si>
  <si>
    <t xml:space="preserve">13080233001         </t>
  </si>
  <si>
    <t xml:space="preserve">Intereses a cobrar - Bancos                                 </t>
  </si>
  <si>
    <t xml:space="preserve">13080233001001      </t>
  </si>
  <si>
    <t xml:space="preserve">Intereses a Cobrar Ahorro a la Vista - Bancop USD                                                                                                                                                       </t>
  </si>
  <si>
    <t xml:space="preserve">13080233001002      </t>
  </si>
  <si>
    <t xml:space="preserve">Intereses a cobrar apertura USD                                                                                                                                                                         </t>
  </si>
  <si>
    <t xml:space="preserve">13080233001004      </t>
  </si>
  <si>
    <t xml:space="preserve">Intereses a Cobrar overnight                                                                                                                                                                            </t>
  </si>
  <si>
    <t xml:space="preserve">2                   </t>
  </si>
  <si>
    <t xml:space="preserve">PASIVO                                                      </t>
  </si>
  <si>
    <t xml:space="preserve">21                  </t>
  </si>
  <si>
    <t xml:space="preserve">ACREEDORES VARIOS                                           </t>
  </si>
  <si>
    <t xml:space="preserve">2101                </t>
  </si>
  <si>
    <t xml:space="preserve">Acreedores Varios                                           </t>
  </si>
  <si>
    <t xml:space="preserve">21010102            </t>
  </si>
  <si>
    <t xml:space="preserve">Acreedores por compra de bienes y/o prestación de servicios </t>
  </si>
  <si>
    <t xml:space="preserve">21010102001         </t>
  </si>
  <si>
    <t xml:space="preserve">Acreedores por compra de bienes                             </t>
  </si>
  <si>
    <t xml:space="preserve">21010102001002      </t>
  </si>
  <si>
    <t xml:space="preserve">Acreedores por operaciones a liquidar USD                                                                                                                                                               </t>
  </si>
  <si>
    <t xml:space="preserve">24                  </t>
  </si>
  <si>
    <t xml:space="preserve">PRESTAMOS FINANCIEROS                                       </t>
  </si>
  <si>
    <t xml:space="preserve">2408                </t>
  </si>
  <si>
    <t xml:space="preserve">Intereses a Pagar - Entidades financieras                   </t>
  </si>
  <si>
    <t xml:space="preserve">24080136            </t>
  </si>
  <si>
    <t xml:space="preserve">Intereses a Pagar entidades financieras                     </t>
  </si>
  <si>
    <t xml:space="preserve">24080136001         </t>
  </si>
  <si>
    <t xml:space="preserve">Intereses a pagar sobre préstamos de entidades financieras  </t>
  </si>
  <si>
    <t xml:space="preserve">24080136001001      </t>
  </si>
  <si>
    <t xml:space="preserve">Intereses no Devengados Ahorro a la Vista USD                                                                                                                                                           </t>
  </si>
  <si>
    <t xml:space="preserve">24080136001002      </t>
  </si>
  <si>
    <t xml:space="preserve">Intereses no Devengados Apertura USD                                                                                                                                                                    </t>
  </si>
  <si>
    <t xml:space="preserve">25                  </t>
  </si>
  <si>
    <t xml:space="preserve">GASTOS DEVENGADOS A PAGAR                                   </t>
  </si>
  <si>
    <t xml:space="preserve">2501                </t>
  </si>
  <si>
    <t xml:space="preserve">Gastos devengados a pagar                                   </t>
  </si>
  <si>
    <t xml:space="preserve">25010140            </t>
  </si>
  <si>
    <t xml:space="preserve">25010140002         </t>
  </si>
  <si>
    <t xml:space="preserve">Comisión por administración de fondos a pagar               </t>
  </si>
  <si>
    <t xml:space="preserve">25010140002001      </t>
  </si>
  <si>
    <t xml:space="preserve">Provisión Honorarios de Administración Sociedad Gerente (Clase A) USD                                                                                                                                   </t>
  </si>
  <si>
    <t xml:space="preserve">25010140002002      </t>
  </si>
  <si>
    <t xml:space="preserve">Provisión Honorarios Sociedad Gerente IVA (Clase A) USD                                                                                                                                                 </t>
  </si>
  <si>
    <t xml:space="preserve">25010140002003      </t>
  </si>
  <si>
    <t xml:space="preserve">Comisión por administración de fondos a pagar USD                                                                                                                                                       </t>
  </si>
  <si>
    <t xml:space="preserve">25010140002004      </t>
  </si>
  <si>
    <t xml:space="preserve">IVA Comisión por administración de fondos a pagar USD                                                                                                                                                   </t>
  </si>
  <si>
    <t xml:space="preserve">26                  </t>
  </si>
  <si>
    <t xml:space="preserve">OTROS PASIVOS                                               </t>
  </si>
  <si>
    <t xml:space="preserve">2601                </t>
  </si>
  <si>
    <t xml:space="preserve">Otros Pasivos                                               </t>
  </si>
  <si>
    <t xml:space="preserve">26010144            </t>
  </si>
  <si>
    <t xml:space="preserve">26010144004         </t>
  </si>
  <si>
    <t xml:space="preserve">Rescates a pagar                                            </t>
  </si>
  <si>
    <t xml:space="preserve">26010144004001      </t>
  </si>
  <si>
    <t xml:space="preserve">Acreedores por Rescate USD                                                                                                                                                                              </t>
  </si>
  <si>
    <t xml:space="preserve">3                   </t>
  </si>
  <si>
    <t xml:space="preserve">PATRIMONIO NETO                                             </t>
  </si>
  <si>
    <t xml:space="preserve">31                  </t>
  </si>
  <si>
    <t xml:space="preserve">CAPITAL SOCIAL, RESERVAS Y RESULTADOS                       </t>
  </si>
  <si>
    <t xml:space="preserve">3101                </t>
  </si>
  <si>
    <t xml:space="preserve">Capital integrado                                           </t>
  </si>
  <si>
    <t xml:space="preserve">31010502            </t>
  </si>
  <si>
    <t xml:space="preserve">31010502003         </t>
  </si>
  <si>
    <t xml:space="preserve">Cuotapartistas activos                                      </t>
  </si>
  <si>
    <t xml:space="preserve">31010502003001      </t>
  </si>
  <si>
    <t xml:space="preserve">Cuotapartistas activos USD                                                                                                                                                                              </t>
  </si>
  <si>
    <t xml:space="preserve">31010502901         </t>
  </si>
  <si>
    <t xml:space="preserve">(-) Rescates                                                </t>
  </si>
  <si>
    <t xml:space="preserve">31010502901001      </t>
  </si>
  <si>
    <t xml:space="preserve">(-) Rescates USD                                                                                                                                                                                        </t>
  </si>
  <si>
    <t xml:space="preserve">3104                </t>
  </si>
  <si>
    <t xml:space="preserve">Resultados                                                  </t>
  </si>
  <si>
    <t xml:space="preserve">31040518            </t>
  </si>
  <si>
    <t xml:space="preserve">Resultados del Ejercicio                                    </t>
  </si>
  <si>
    <t xml:space="preserve">31040518001         </t>
  </si>
  <si>
    <t xml:space="preserve">Utilidad del Periodo                                        </t>
  </si>
  <si>
    <t xml:space="preserve">31040518001001      </t>
  </si>
  <si>
    <t xml:space="preserve">Utilidad del Periodo USD                                                                                                                                                                                </t>
  </si>
  <si>
    <t xml:space="preserve">6                   </t>
  </si>
  <si>
    <t xml:space="preserve">INGRESOS                                                    </t>
  </si>
  <si>
    <t xml:space="preserve">61                  </t>
  </si>
  <si>
    <t xml:space="preserve">INGRESOS OPERATIVOS                                         </t>
  </si>
  <si>
    <t xml:space="preserve">6104                </t>
  </si>
  <si>
    <t>Ingresos por negociación de títulos valores de cartera propi</t>
  </si>
  <si>
    <t xml:space="preserve">61040730            </t>
  </si>
  <si>
    <t>Ingresos por venta de títulos valores de cartera propia Rent</t>
  </si>
  <si>
    <t xml:space="preserve">61040730001         </t>
  </si>
  <si>
    <t xml:space="preserve">Venta - CDA                                                 </t>
  </si>
  <si>
    <t xml:space="preserve">61040730001001      </t>
  </si>
  <si>
    <t xml:space="preserve">Venta - CDA USD                                                                                                                                                                                         </t>
  </si>
  <si>
    <t xml:space="preserve">61040730002         </t>
  </si>
  <si>
    <t xml:space="preserve">Venta - Bonos Corporativos                                  </t>
  </si>
  <si>
    <t xml:space="preserve">61040730002001      </t>
  </si>
  <si>
    <t xml:space="preserve">Venta - Bonos Corporativos USD                                                                                                                                                                          </t>
  </si>
  <si>
    <t xml:space="preserve">61040730003         </t>
  </si>
  <si>
    <t xml:space="preserve">Venta - Bonos Financieros                                   </t>
  </si>
  <si>
    <t xml:space="preserve">61040730003001      </t>
  </si>
  <si>
    <t xml:space="preserve">Venta - Bonos Financieros USD                                                                                                                                                                           </t>
  </si>
  <si>
    <t xml:space="preserve">61040730004         </t>
  </si>
  <si>
    <t xml:space="preserve">Venta - Bonos Subordinados                                  </t>
  </si>
  <si>
    <t xml:space="preserve">61040730004001      </t>
  </si>
  <si>
    <t xml:space="preserve">Venta - Bonos Subordinados USD                                                                                                                                                                          </t>
  </si>
  <si>
    <t xml:space="preserve">61040742            </t>
  </si>
  <si>
    <t xml:space="preserve">Ingresos por intereses y rendimientos de títulos valores de </t>
  </si>
  <si>
    <t xml:space="preserve">61040742001         </t>
  </si>
  <si>
    <t xml:space="preserve"> Int. cob. - Instr. de cartera propia Renta Fija            </t>
  </si>
  <si>
    <t xml:space="preserve">61040742001001      </t>
  </si>
  <si>
    <t xml:space="preserve"> Int. cob. - CDA USD                                                                                                                                                                                    </t>
  </si>
  <si>
    <t xml:space="preserve">61040742001002      </t>
  </si>
  <si>
    <t xml:space="preserve"> Int. cob. -  Bonos Subordinados USD                                                                                                                                                                    </t>
  </si>
  <si>
    <t xml:space="preserve">61040742001003      </t>
  </si>
  <si>
    <t xml:space="preserve"> Int. cob. - Bonos Corporativos USD                                                                                                                                                                     </t>
  </si>
  <si>
    <t xml:space="preserve">61040742001004      </t>
  </si>
  <si>
    <t xml:space="preserve"> Int. cob. -  Bonos Financieros USD                                                                                                                                                                     </t>
  </si>
  <si>
    <t xml:space="preserve">61040742001005      </t>
  </si>
  <si>
    <t xml:space="preserve"> Int. cob. - LRM USD                                                                                                                                                                                    </t>
  </si>
  <si>
    <t xml:space="preserve">61040742001006      </t>
  </si>
  <si>
    <t xml:space="preserve">Int. cob. - Bonos del Tesoro USD                                                                                                                                                                        </t>
  </si>
  <si>
    <t xml:space="preserve">61040742003         </t>
  </si>
  <si>
    <t xml:space="preserve"> Int. cob. - Instr. en Repo                                 </t>
  </si>
  <si>
    <t xml:space="preserve">61040742003002      </t>
  </si>
  <si>
    <t xml:space="preserve">Int. cob. - Instr. en Repo - CDA USD                                                                                                                                                                    </t>
  </si>
  <si>
    <t xml:space="preserve">61040742003003      </t>
  </si>
  <si>
    <t xml:space="preserve">Int. cob. - Instr. en Repo - Bonos Subordinados USD                                                                                                                                                     </t>
  </si>
  <si>
    <t xml:space="preserve">61040742003004      </t>
  </si>
  <si>
    <t xml:space="preserve">Int. cob. - Instr. en Repo - Bonos Corporativos USD                                                                                                                                                     </t>
  </si>
  <si>
    <t xml:space="preserve">61040742003005      </t>
  </si>
  <si>
    <t xml:space="preserve">Int. cob. - Instr. en Repo - Bonos Financieros USD                                                                                                                                                      </t>
  </si>
  <si>
    <t xml:space="preserve">61040750            </t>
  </si>
  <si>
    <t>Ingresos Financieros por compra de títulos valores de carter</t>
  </si>
  <si>
    <t xml:space="preserve">61040750001         </t>
  </si>
  <si>
    <t xml:space="preserve">Ganancia por Amortiz. de Dif. de precio negativo - Bonos en </t>
  </si>
  <si>
    <t xml:space="preserve">61040750001001      </t>
  </si>
  <si>
    <t xml:space="preserve">Ganancia por Amortiz. de Dif. de precio negativo - Bonos en el exterior USD                                                                                                                             </t>
  </si>
  <si>
    <t xml:space="preserve">6105                </t>
  </si>
  <si>
    <t xml:space="preserve">Otros Ingresos Operativos                                   </t>
  </si>
  <si>
    <t xml:space="preserve">61050758            </t>
  </si>
  <si>
    <t xml:space="preserve">61050758002         </t>
  </si>
  <si>
    <t xml:space="preserve">Ingresos por ajustes y redondeos                            </t>
  </si>
  <si>
    <t xml:space="preserve">61050758002001      </t>
  </si>
  <si>
    <t xml:space="preserve">Ingresos por ajustes y redondeos USD                                                                                                                                                                    </t>
  </si>
  <si>
    <t xml:space="preserve">61050758005         </t>
  </si>
  <si>
    <t xml:space="preserve">Intereses caja de ahorro en entidades bancarias             </t>
  </si>
  <si>
    <t xml:space="preserve">61050758005001      </t>
  </si>
  <si>
    <t xml:space="preserve">Intereses Ganados CAV Bancop S.A. USD                                                                                                                                                                   </t>
  </si>
  <si>
    <t xml:space="preserve">61050758005002      </t>
  </si>
  <si>
    <t xml:space="preserve">Intereses Aperturas Colocadoras USD                                                                                                                                                                     </t>
  </si>
  <si>
    <t xml:space="preserve">61050758005003      </t>
  </si>
  <si>
    <t xml:space="preserve">Intereses Ganados CAV Finexpar S.A.E.C.A.                                                                                                                                                               </t>
  </si>
  <si>
    <t xml:space="preserve">61050758005004      </t>
  </si>
  <si>
    <t xml:space="preserve">Intereses Ganados Overnight Bladex PA                                                                                                                                                                   </t>
  </si>
  <si>
    <t xml:space="preserve">61050758005005      </t>
  </si>
  <si>
    <t xml:space="preserve">Intereses Ganados CAV                                                                                                                                                                                   </t>
  </si>
  <si>
    <t xml:space="preserve">7                   </t>
  </si>
  <si>
    <t xml:space="preserve">EGRESOS                                                     </t>
  </si>
  <si>
    <t xml:space="preserve">71                  </t>
  </si>
  <si>
    <t xml:space="preserve">GASTOS OPERATIVOS                                           </t>
  </si>
  <si>
    <t xml:space="preserve">7101                </t>
  </si>
  <si>
    <t xml:space="preserve">Gastos por comisiones servicios de intermediación           </t>
  </si>
  <si>
    <t xml:space="preserve">71010705            </t>
  </si>
  <si>
    <t xml:space="preserve">Gastos por servicios de intermediación                      </t>
  </si>
  <si>
    <t xml:space="preserve">71010705001         </t>
  </si>
  <si>
    <t xml:space="preserve">Arancel BVPASA por Renta Variable  SEN                      </t>
  </si>
  <si>
    <t xml:space="preserve">71010705001001      </t>
  </si>
  <si>
    <t xml:space="preserve">Arancel BVPASA por Renta Variable  SEN USD                                                                                                                                                              </t>
  </si>
  <si>
    <t xml:space="preserve">71010705005         </t>
  </si>
  <si>
    <t xml:space="preserve">Aranceles pagados SIV                                       </t>
  </si>
  <si>
    <t xml:space="preserve">71010705005001      </t>
  </si>
  <si>
    <t xml:space="preserve">Aranceles pagados SIV USD                                                                                                                                                                               </t>
  </si>
  <si>
    <t xml:space="preserve">7102                </t>
  </si>
  <si>
    <t xml:space="preserve">Costo de negociación de títulos valores de cartera propia   </t>
  </si>
  <si>
    <t xml:space="preserve">71020707            </t>
  </si>
  <si>
    <t>Costo de  venta de títulos valores de cartera propia Renta F</t>
  </si>
  <si>
    <t xml:space="preserve">71020707001         </t>
  </si>
  <si>
    <t xml:space="preserve">Costo por venta de CDA                                      </t>
  </si>
  <si>
    <t xml:space="preserve">71020707001001      </t>
  </si>
  <si>
    <t xml:space="preserve">Costo por venta de CDA USD                                                                                                                                                                              </t>
  </si>
  <si>
    <t xml:space="preserve">71020707002         </t>
  </si>
  <si>
    <t xml:space="preserve">Costo por venta de Bonos                                    </t>
  </si>
  <si>
    <t xml:space="preserve">71020707002001      </t>
  </si>
  <si>
    <t xml:space="preserve">Costo Bonos Suborinados USD                                                                                                                                                                             </t>
  </si>
  <si>
    <t xml:space="preserve">71020707002002      </t>
  </si>
  <si>
    <t xml:space="preserve">Costo Bonos Corporativos USD                                                                                                                                                                            </t>
  </si>
  <si>
    <t xml:space="preserve">71020707002003      </t>
  </si>
  <si>
    <t xml:space="preserve">Costo Bonos Financieros USD                                                                                                                                                                             </t>
  </si>
  <si>
    <t xml:space="preserve">7104                </t>
  </si>
  <si>
    <t xml:space="preserve">Gastos de Operación                                         </t>
  </si>
  <si>
    <t xml:space="preserve">71040735            </t>
  </si>
  <si>
    <t xml:space="preserve">Gastos Financieros                                          </t>
  </si>
  <si>
    <t xml:space="preserve">71040735002         </t>
  </si>
  <si>
    <t xml:space="preserve">Gastos de sobregiros                                        </t>
  </si>
  <si>
    <t xml:space="preserve">71040735002001      </t>
  </si>
  <si>
    <t xml:space="preserve">Gastos de sobregiros USD                                                                                                                                                                                </t>
  </si>
  <si>
    <t xml:space="preserve">71040735004         </t>
  </si>
  <si>
    <t xml:space="preserve">Comisiones y gastos bancarios                               </t>
  </si>
  <si>
    <t xml:space="preserve">71040735004001      </t>
  </si>
  <si>
    <t xml:space="preserve">Comisiones y gastos bancarios USD                                                                                                                                                                       </t>
  </si>
  <si>
    <t xml:space="preserve">71040739            </t>
  </si>
  <si>
    <t>Otros Gastos de Operación - Gastos por instrumentos financie</t>
  </si>
  <si>
    <t xml:space="preserve">71040739002         </t>
  </si>
  <si>
    <t xml:space="preserve">Otros gastos de operación                                   </t>
  </si>
  <si>
    <t xml:space="preserve">71040739002001      </t>
  </si>
  <si>
    <t xml:space="preserve">Otros gastos de operación USD                                                                                                                                                                           </t>
  </si>
  <si>
    <t xml:space="preserve">7105                </t>
  </si>
  <si>
    <t xml:space="preserve">Gastos operativos de los Fondos                             </t>
  </si>
  <si>
    <t xml:space="preserve">71050743            </t>
  </si>
  <si>
    <t xml:space="preserve">Gastos operativos por administración de fondos              </t>
  </si>
  <si>
    <t xml:space="preserve">71050743001         </t>
  </si>
  <si>
    <t xml:space="preserve">Comisiones pagadas a la Administradora de Fondos            </t>
  </si>
  <si>
    <t xml:space="preserve">71050743001001      </t>
  </si>
  <si>
    <t xml:space="preserve">Honorarios Administración Sociedad Gerente Clase A USD                                                                                                                                                  </t>
  </si>
  <si>
    <t xml:space="preserve">71050743001002      </t>
  </si>
  <si>
    <t xml:space="preserve">Honorarios Administración Sociedad Gerente IVA Clase A USD                                                                                                                                              </t>
  </si>
  <si>
    <t>Rescates a pagar</t>
  </si>
  <si>
    <t>Durante el ejercicio no se han registrados transacciones en moneda diferente  a la moneda del fondo. Así mismo, al 31 de Marzo del 2025 no existen saldos de activos y pasivos en moneda distintos al dólar estadounidense.</t>
  </si>
  <si>
    <t>Otros Activos</t>
  </si>
  <si>
    <t>Otros Pasivos</t>
  </si>
  <si>
    <t>Otros gastos de operación</t>
  </si>
  <si>
    <t xml:space="preserve">Los estados financieros y la información complementaria relacionadas con ellos, se presentan en forma comparativa de la siguiente manera: el balance general se presenta de manera comparativa al 31 de dicieimbre de 2024, los estados de ingresos y egresos,  estado de flujo de efectivos y el estado de variación del activo neto se presentan de manera comparativa al 31 de marzo de 2024.	</t>
  </si>
  <si>
    <t>CERTIFICADO DE DEPOSITO DE AHORRO</t>
  </si>
  <si>
    <t>BONOS DEL EXTERIOR</t>
  </si>
  <si>
    <t>BONOS SUBORDINADOS</t>
  </si>
  <si>
    <t>BONOS CORPORATIVOS</t>
  </si>
  <si>
    <t>BONOS FINANCIEROS</t>
  </si>
  <si>
    <t>BANCO ATLAS S.A.</t>
  </si>
  <si>
    <t>BANCO NACIONAL DE FOMENTO</t>
  </si>
  <si>
    <t>BANCO GNB PARAGUAY S.A.</t>
  </si>
  <si>
    <t>Departamento del Tesoro</t>
  </si>
  <si>
    <t>Departamento del Tesoro de EEUU</t>
  </si>
  <si>
    <t>Bladex</t>
  </si>
  <si>
    <t>BANCO FAMILIAR S.A.E.C.A.</t>
  </si>
  <si>
    <t>FINEXPAR S.A.E.C.A.</t>
  </si>
  <si>
    <t>BANCO CONTINENTAL S.A.E.C.A.</t>
  </si>
  <si>
    <t>BANCO BASA S.A.</t>
  </si>
  <si>
    <t>BANCO RÍO S.A.E.C.A.</t>
  </si>
  <si>
    <t>FRIGORIFICO CONCEPCION S.A.</t>
  </si>
  <si>
    <t>ENEX PARAGUAY S.A.E.</t>
  </si>
  <si>
    <t>BANCO ITAÚ PARAGUAY S.A.</t>
  </si>
  <si>
    <t>SOLAR BANCO S.A.E.</t>
  </si>
  <si>
    <t>BANCO PARA LA COMERCIALIZACIÓN Y LA PRODUCCIÓN SA</t>
  </si>
  <si>
    <t>FINANCIERO</t>
  </si>
  <si>
    <t>PUBLICO</t>
  </si>
  <si>
    <t>CORPORATIVO</t>
  </si>
  <si>
    <t>PARAGUAY</t>
  </si>
  <si>
    <t>ESTADOS UNIDOS</t>
  </si>
  <si>
    <t>Resultado por Tenencia Títulos del exterior</t>
  </si>
  <si>
    <t>Ventas Bonos Corporativo</t>
  </si>
  <si>
    <t>Costo Bonos Corporativo</t>
  </si>
  <si>
    <t>Costo Bonos Financieros</t>
  </si>
  <si>
    <t>Costo Certificado Depósito de Ahorro</t>
  </si>
  <si>
    <t>Ventas Bonos Financieros</t>
  </si>
  <si>
    <t>Costo Bonos Subordinados</t>
  </si>
  <si>
    <t xml:space="preserve"> (Nota 4.6)</t>
  </si>
  <si>
    <t xml:space="preserve">Anticipos </t>
  </si>
  <si>
    <t>Impuesto al Valor Agredado</t>
  </si>
  <si>
    <t>Intereses no Devengados</t>
  </si>
  <si>
    <t>Venta de títulos</t>
  </si>
  <si>
    <t>Costo por venta de titulos</t>
  </si>
  <si>
    <t xml:space="preserve"> (Nota 4.7)</t>
  </si>
  <si>
    <t>4.4 ) Otros Activos y Pasivos</t>
  </si>
  <si>
    <t>4.7 ) Otros Ingresos y Otros Egresos</t>
  </si>
  <si>
    <t>4.6 ) Venta y costo de títulos</t>
  </si>
  <si>
    <t>4.5 ) Resultados por Tenencia de Inversiones</t>
  </si>
  <si>
    <t>Comisiones y gastos bancarios</t>
  </si>
  <si>
    <t>IVA Costo</t>
  </si>
  <si>
    <t>Representante Legal</t>
  </si>
  <si>
    <t>CORRESPONDIENTES AL EJERCICIO FINALIZADO EL 30 DE JUNIO DE 2025</t>
  </si>
  <si>
    <t>Presentado en forma comparativa con el ejercicio económico anterior finalizado el 30 de junio de 2024</t>
  </si>
  <si>
    <t>CORRESPONDIENTE AL PERIODO DEL 01 DE ENERO DE 2025 AL 30 DE JUNIO DE 2025</t>
  </si>
  <si>
    <t>TOTAL ACTIVO NETO
AL 30/06/2025</t>
  </si>
  <si>
    <t>Luis Sartorio</t>
  </si>
  <si>
    <t>Alfredo Benitez</t>
  </si>
  <si>
    <t>NOTAS A LOS ESTADOS CONTABLES DE AL 30 DE JUNIO DE 2025</t>
  </si>
  <si>
    <t>Abril</t>
  </si>
  <si>
    <t>Mayo</t>
  </si>
  <si>
    <t>A continuación, información estadística mensual de la posición del Fondo Mutuo durante el ejercicio 2025:</t>
  </si>
  <si>
    <t>Ventas Títulos del Exterior</t>
  </si>
  <si>
    <t>Costo Títulos del Exterior</t>
  </si>
  <si>
    <t>Al 30 de junio de 2025, no existen situaciones contingentes, ni reclamos que este en conocimiento de la Sociedad Administradora.</t>
  </si>
  <si>
    <t>Al 30 de junio de 2025, no existen otros asuntos relevantes que mencionar.</t>
  </si>
  <si>
    <t>Entre la fecha de cierre de los presentes estados financieros, no han ocurrido otros hechos significativos de carácter financiero o de otra índole que afecten la situación patrimonial o financiera o los resultados del FONDO MUTUO MODERADO USD al 30 de junio de 2025.</t>
  </si>
  <si>
    <t>BANCO PARA LA COMERCIALIZACIÓN Y LA PRODUCCIÓN S.A.</t>
  </si>
  <si>
    <t>ZETA BANCO S.A.E.C.A.</t>
  </si>
  <si>
    <t>Al 30 de Junio de 2025</t>
  </si>
  <si>
    <t>Estados Financieros correspondientes al periodo del 01 de Enero de 2025 al 30 de Junio de 2025</t>
  </si>
  <si>
    <r>
      <t>Se entiende que</t>
    </r>
    <r>
      <rPr>
        <b/>
        <sz val="11"/>
        <color theme="1"/>
        <rFont val="Arial Narrow"/>
        <family val="2"/>
      </rPr>
      <t xml:space="preserve"> “valores negociables de renta fija”</t>
    </r>
    <r>
      <rPr>
        <sz val="11"/>
        <color theme="1"/>
        <rFont val="Arial Narrow"/>
        <family val="2"/>
      </rPr>
      <t xml:space="preserve"> se refiere a aquellos títulos representativos de deuda que otorgan a quien los posee, el derecho de recibir un interés predeterminado de acuerdo a una variable específica, durante un plazo preestablecido.
Las inversiones del Fondo se harán y mantendrán, exclusivamente, en la moneda del fondo: Dólares Estadounidenses.</t>
    </r>
  </si>
  <si>
    <r>
      <rPr>
        <b/>
        <sz val="11"/>
        <color theme="1"/>
        <rFont val="Arial Narrow"/>
        <family val="2"/>
      </rPr>
      <t>Diversificación de las inversiones por emisor y grupo empresarial:</t>
    </r>
    <r>
      <rPr>
        <sz val="11"/>
        <color theme="1"/>
        <rFont val="Arial Narrow"/>
        <family val="2"/>
      </rPr>
      <t xml:space="preserve">
Los límites de diversificación por emisor y grupo empresarial son:
</t>
    </r>
    <r>
      <rPr>
        <b/>
        <sz val="11"/>
        <color theme="1"/>
        <rFont val="Arial Narrow"/>
        <family val="2"/>
      </rPr>
      <t xml:space="preserve">i. Límite máximo de inversión por emisor: </t>
    </r>
    <r>
      <rPr>
        <sz val="11"/>
        <color theme="1"/>
        <rFont val="Arial Narrow"/>
        <family val="2"/>
      </rPr>
      <t xml:space="preserve">20% de los activos del Fondo y del total de patrimonio neto de la entidad emisora; y
</t>
    </r>
    <r>
      <rPr>
        <b/>
        <sz val="11"/>
        <color theme="1"/>
        <rFont val="Arial Narrow"/>
        <family val="2"/>
      </rPr>
      <t xml:space="preserve">ii. Límite máximo de inversión por emisor y su grupo empresarial: </t>
    </r>
    <r>
      <rPr>
        <sz val="11"/>
        <color theme="1"/>
        <rFont val="Arial Narrow"/>
        <family val="2"/>
      </rPr>
      <t>25% de los activos del Fondo.</t>
    </r>
  </si>
  <si>
    <r>
      <rPr>
        <b/>
        <sz val="11"/>
        <color theme="1"/>
        <rFont val="Arial Narrow"/>
        <family val="2"/>
      </rPr>
      <t>Bolsa de Valores y Productos de Asunción S.A.:</t>
    </r>
    <r>
      <rPr>
        <sz val="11"/>
        <color theme="1"/>
        <rFont val="Arial Narrow"/>
        <family val="2"/>
      </rPr>
      <t xml:space="preserve"> Fue Constituida por decreto del poder Ejecutivo N° 38.088 de fecha 20 de marzo de 1987, inscripta en el registro publico de comercio en el Año 1978</t>
    </r>
  </si>
  <si>
    <r>
      <rPr>
        <b/>
        <sz val="11"/>
        <color theme="1"/>
        <rFont val="Arial Narrow"/>
        <family val="2"/>
      </rPr>
      <t>Regional Casa de Bolsa Sociedad Anónima.:</t>
    </r>
    <r>
      <rPr>
        <sz val="11"/>
        <color theme="1"/>
        <rFont val="Arial Narrow"/>
        <family val="2"/>
      </rPr>
      <t xml:space="preserve">  Fue constituida bajo la forma jurídica de sociedad anónima, el 23 de agosto de 2018 según Escritura Pública N° 558 e inscripta en el Registro Público de Comercio en el libro seccional respectivo y bajo el N° 1 y el folio N° 1 y siguiente de fecha 28 de setiembre de 2018</t>
    </r>
  </si>
  <si>
    <r>
      <rPr>
        <b/>
        <sz val="11"/>
        <color theme="1"/>
        <rFont val="Arial Narrow"/>
        <family val="2"/>
      </rPr>
      <t>Banco Central del Paraguay.:</t>
    </r>
    <r>
      <rPr>
        <sz val="11"/>
        <color theme="1"/>
        <rFont val="Arial Narrow"/>
        <family val="2"/>
      </rPr>
      <t xml:space="preserve">  Regido por la Ley N° 489/95  Orgánica del Banco Central del Paraguay y la Ley 6.104/2018 que modifica y amplia la Ley 489/95.</t>
    </r>
  </si>
  <si>
    <r>
      <rPr>
        <b/>
        <sz val="11"/>
        <color theme="1"/>
        <rFont val="Arial Narrow"/>
        <family val="2"/>
      </rPr>
      <t>Títulos Físicos (de ser adquiridos):</t>
    </r>
    <r>
      <rPr>
        <sz val="11"/>
        <color theme="1"/>
        <rFont val="Arial Narrow"/>
        <family val="2"/>
      </rPr>
      <t xml:space="preserve"> Serán custodiados en la bóveda de  Sudaméris Securities Casa de Bolsa Sociedad Anómina, de acuerdo a los procedimientos de seguridad y control de la mencionada entidad.</t>
    </r>
  </si>
  <si>
    <r>
      <rPr>
        <b/>
        <sz val="11"/>
        <color theme="1"/>
        <rFont val="Arial Narrow"/>
        <family val="2"/>
      </rPr>
      <t>Títulos desmaterializados (de ser adquiridos):</t>
    </r>
    <r>
      <rPr>
        <sz val="11"/>
        <color theme="1"/>
        <rFont val="Arial Narrow"/>
        <family val="2"/>
      </rPr>
      <t xml:space="preserve"> Serán Custodiados por la Bolsa de Valores y Productos  de Asunción S.A. ("BVPASA") bajo la cuenta corriente creada en dicha entidad y en el Banco Central del Paraguay para los bonos soberanos, que es la depositaria electrónica de Valores de la República del Paraguay.</t>
    </r>
  </si>
  <si>
    <r>
      <rPr>
        <b/>
        <sz val="11"/>
        <rFont val="Arial Narrow"/>
        <family val="2"/>
      </rPr>
      <t xml:space="preserve">a. Títulos de deudas: </t>
    </r>
    <r>
      <rPr>
        <sz val="11"/>
        <rFont val="Arial Narrow"/>
        <family val="2"/>
      </rPr>
      <t>Los títulos de deuda son reconocidos a su valor de incorporación más los intereses devengados a la fecha de cada ejercicio; cuando las inversiones incluyen cláusulas de ajuste, las mismas se ajustan en base al método de ajuste pactado. Cuando el valor de mercado de la inversión es menor a su costo, la diferencia se carga al resultado del ejercicio correspondiente. Los intereses generados por estos títulos son registrados en resultados conforme se devengan.</t>
    </r>
  </si>
  <si>
    <r>
      <rPr>
        <b/>
        <sz val="11"/>
        <rFont val="Arial Narrow"/>
        <family val="2"/>
      </rPr>
      <t xml:space="preserve">b. Operaciones de Reporto: </t>
    </r>
    <r>
      <rPr>
        <sz val="11"/>
        <rFont val="Arial Narrow"/>
        <family val="2"/>
      </rPr>
      <t>Las operaciones de reporto son registradas a su costo de adquisición mas las primas por diferencia de precios devengadas a cobrar. Las primas generadas por estas operaciones son registradas en resultados conforme se devengan.</t>
    </r>
  </si>
  <si>
    <r>
      <rPr>
        <b/>
        <sz val="11"/>
        <color theme="1"/>
        <rFont val="Arial Narrow"/>
        <family val="2"/>
      </rPr>
      <t xml:space="preserve">a. Ingresos : </t>
    </r>
    <r>
      <rPr>
        <sz val="11"/>
        <color theme="1"/>
        <rFont val="Arial Narrow"/>
        <family val="2"/>
      </rPr>
      <t>Los Intereses sobre títulos y otros valores, así como las primas por diferencia de precios  generados durante el ejercicio son registrados como conforme se devengan.</t>
    </r>
  </si>
  <si>
    <r>
      <t xml:space="preserve">b. Egresos: </t>
    </r>
    <r>
      <rPr>
        <sz val="11"/>
        <color theme="1"/>
        <rFont val="Arial Narrow"/>
        <family val="2"/>
      </rPr>
      <t>Los gastos se reconocen en el estado de resultado de acuerdo al criterio de lo devengado, cuando ha surgido un decremento en los beneficios económicos futuros, relacionados con una disminución en los activos o un incremento en los pasivos.</t>
    </r>
  </si>
  <si>
    <t>El FONDO MUTUO MODERADO SUDAMERIS USD  (de aquí en adelante indistintamente  "FONDO MUTUO MODERADO SUDAMERIS USD", o "el Fondo ") es un fondo mutuo de inversión en Instrumentos de Renta Fija, administrado por SUDAMERIS ASSET MANAGEMENT A.F.P.I.S.A</t>
  </si>
  <si>
    <t>El fondo se encuentra inscripto en los registros de la Superintendencia de Valores (anteriormente denominada Comisión Nacional de Valores) según Resolución N° 22 E/20  de fecha 6 de agosto de 2020 y Certificado de Registro N° 185_111022024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</si>
</sst>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0_ ;[Red]\-#,##0\ "/>
    <numFmt numFmtId="173" formatCode="#,##0_ ;\-#,##0\ "/>
    <numFmt numFmtId="174" formatCode="dd/mm/yyyy;@"/>
    <numFmt numFmtId="175" formatCode="_-* #,##0_-;\-* #,##0_-;_-* &quot;-&quot;??_-;_-@_-"/>
    <numFmt numFmtId="176" formatCode="#,##0.00_ ;\-#,##0.00\ "/>
    <numFmt numFmtId="177" formatCode="_ * #,##0.00_ ;_ * \-#,##0.00_ ;_ * &quot;-&quot;_ ;_ @_ "/>
    <numFmt numFmtId="178" formatCode="_-* #,##0.000000\ _€_-;\-* #,##0.000000\ _€_-;_-* &quot;-&quot;??????\ _€_-;_-@_-"/>
    <numFmt numFmtId="179" formatCode="_(* #,##0.00_);_(* \(#,##0.00\);_(* \-??_);_(@_)"/>
    <numFmt numFmtId="180" formatCode="_-* #,##0\ _€_-;\-* #,##0\ _€_-;_-* &quot;-&quot;\ _€_-;_-@_-"/>
    <numFmt numFmtId="181" formatCode="_-* #,##0.00\ _p_t_a_-;\-* #,##0.00\ _p_t_a_-;_-* &quot;-&quot;??\ _p_t_a_-;_-@_-"/>
    <numFmt numFmtId="182" formatCode="_ * #,##0.000000_ ;_ * \-#,##0.000000_ ;_ * &quot;-&quot;_ ;_ @_ "/>
    <numFmt numFmtId="183" formatCode="_-* #,##0.0000_-;\-* #,##0.0000_-;_-* &quot;-&quot;??_-;_-@_-"/>
    <numFmt numFmtId="184" formatCode="_-* #,##0.0000\ _€_-;\-* #,##0.0000\ _€_-;_-* &quot;-&quot;????\ _€_-;_-@_-"/>
    <numFmt numFmtId="185" formatCode="#,##0.0000000000"/>
    <numFmt numFmtId="186" formatCode="_ * #,##0.0000_ ;_ * \-#,##0.0000_ ;_ * &quot;-&quot;????_ ;_ @_ "/>
    <numFmt numFmtId="187" formatCode="#,##0.00_ ;[Red]\-#,##0.00\ "/>
    <numFmt numFmtId="188" formatCode="_(* #,##0_);_(* \(#,##0\);_(* &quot;-&quot;??_);_(@_)"/>
    <numFmt numFmtId="189" formatCode="_(* #,##0.000000_);_(* \(#,##0.000000\);_(* &quot;-&quot;_);_(@_)"/>
    <numFmt numFmtId="190" formatCode="_ * #,##0.0000_ ;_ * \-#,##0.0000_ ;_ * &quot;-&quot;_ ;_ @_ "/>
  </numFmts>
  <fonts count="87">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color theme="1"/>
      <name val="Arial"/>
      <family val="2"/>
    </font>
    <font>
      <sz val="10"/>
      <name val="Arial"/>
      <family val="2"/>
    </font>
    <font>
      <u/>
      <sz val="11"/>
      <color theme="10"/>
      <name val="Calibri"/>
      <family val="2"/>
      <scheme val="minor"/>
    </font>
    <font>
      <sz val="10"/>
      <name val="Times New Roman"/>
      <family val="1"/>
    </font>
    <font>
      <sz val="18"/>
      <color theme="3"/>
      <name val="Calibri Light"/>
      <family val="2"/>
      <scheme val="major"/>
    </font>
    <font>
      <sz val="11"/>
      <color indexed="8"/>
      <name val="Calibri"/>
      <family val="2"/>
    </font>
    <font>
      <sz val="11"/>
      <color rgb="FF000000"/>
      <name val="Calibri"/>
      <family val="2"/>
    </font>
    <font>
      <sz val="12"/>
      <color theme="0"/>
      <name val="Arial Narrow"/>
      <family val="2"/>
    </font>
    <font>
      <b/>
      <sz val="12"/>
      <color rgb="FF0070C0"/>
      <name val="Arial Narrow"/>
      <family val="2"/>
    </font>
    <font>
      <b/>
      <sz val="12"/>
      <name val="Arial Narrow"/>
      <family val="2"/>
    </font>
    <font>
      <sz val="12"/>
      <name val="Arial Narrow"/>
      <family val="2"/>
    </font>
    <font>
      <b/>
      <u/>
      <sz val="12"/>
      <name val="Arial Narrow"/>
      <family val="2"/>
    </font>
    <font>
      <sz val="12"/>
      <color theme="1"/>
      <name val="Arial Narrow"/>
      <family val="2"/>
    </font>
    <font>
      <u/>
      <sz val="12"/>
      <color theme="10"/>
      <name val="Arial Narrow"/>
      <family val="2"/>
    </font>
    <font>
      <b/>
      <sz val="20"/>
      <color theme="7" tint="0.79998168889431442"/>
      <name val="Arial Narrow"/>
      <family val="2"/>
    </font>
    <font>
      <sz val="11"/>
      <color theme="0"/>
      <name val="Arial Narrow"/>
      <family val="2"/>
    </font>
    <font>
      <sz val="11"/>
      <color rgb="FF0070C0"/>
      <name val="Arial Narrow"/>
      <family val="2"/>
    </font>
    <font>
      <b/>
      <i/>
      <sz val="16"/>
      <color rgb="FF0070C0"/>
      <name val="Arial Narrow"/>
      <family val="2"/>
    </font>
    <font>
      <b/>
      <sz val="18"/>
      <name val="Arial Narrow"/>
      <family val="2"/>
    </font>
    <font>
      <sz val="11"/>
      <name val="Arial Narrow"/>
      <family val="2"/>
    </font>
    <font>
      <b/>
      <u/>
      <sz val="11"/>
      <name val="Arial Narrow"/>
      <family val="2"/>
    </font>
    <font>
      <sz val="11"/>
      <color theme="1"/>
      <name val="Arial Narrow"/>
      <family val="2"/>
    </font>
    <font>
      <sz val="13"/>
      <name val="Arial Narrow"/>
      <family val="2"/>
    </font>
    <font>
      <u/>
      <sz val="11"/>
      <name val="Arial Narrow"/>
      <family val="2"/>
    </font>
    <font>
      <u/>
      <sz val="11"/>
      <color theme="10"/>
      <name val="Arial Narrow"/>
      <family val="2"/>
    </font>
    <font>
      <b/>
      <sz val="13"/>
      <name val="Arial Narrow"/>
      <family val="2"/>
    </font>
    <font>
      <sz val="10"/>
      <name val="Arial Narrow"/>
      <family val="2"/>
    </font>
    <font>
      <b/>
      <sz val="20"/>
      <color theme="0"/>
      <name val="Arial Narrow"/>
      <family val="2"/>
    </font>
    <font>
      <b/>
      <i/>
      <sz val="12"/>
      <color theme="1"/>
      <name val="Arial Narrow"/>
      <family val="2"/>
    </font>
    <font>
      <b/>
      <sz val="12"/>
      <color theme="1"/>
      <name val="Arial Narrow"/>
      <family val="2"/>
    </font>
    <font>
      <i/>
      <sz val="12"/>
      <color theme="1"/>
      <name val="Arial Narrow"/>
      <family val="2"/>
    </font>
    <font>
      <b/>
      <sz val="12"/>
      <color theme="0"/>
      <name val="Arial Narrow"/>
      <family val="2"/>
    </font>
    <font>
      <sz val="12"/>
      <color rgb="FFFF0000"/>
      <name val="Arial Narrow"/>
      <family val="2"/>
    </font>
    <font>
      <b/>
      <sz val="10"/>
      <color theme="1"/>
      <name val="Arial"/>
      <family val="2"/>
    </font>
    <font>
      <b/>
      <sz val="12"/>
      <color rgb="FF0000FF"/>
      <name val="Arial Narrow"/>
      <family val="2"/>
    </font>
    <font>
      <b/>
      <u/>
      <sz val="12"/>
      <color theme="1"/>
      <name val="Arial Narrow"/>
      <family val="2"/>
    </font>
    <font>
      <i/>
      <sz val="12"/>
      <name val="Arial Narrow"/>
      <family val="2"/>
    </font>
    <font>
      <sz val="12"/>
      <color rgb="FF0000FF"/>
      <name val="Arial Narrow"/>
      <family val="2"/>
    </font>
    <font>
      <b/>
      <sz val="12"/>
      <color rgb="FF000000"/>
      <name val="Arial Narrow"/>
      <family val="2"/>
    </font>
    <font>
      <sz val="12"/>
      <color rgb="FF000000"/>
      <name val="Arial Narrow"/>
      <family val="2"/>
    </font>
    <font>
      <sz val="10"/>
      <color rgb="FFFF0000"/>
      <name val="Calibri Light"/>
      <family val="2"/>
      <scheme val="major"/>
    </font>
    <font>
      <sz val="12"/>
      <color theme="0" tint="-0.14999847407452621"/>
      <name val="Arial Narrow"/>
      <family val="2"/>
    </font>
    <font>
      <b/>
      <sz val="10"/>
      <color rgb="FFFFFFFF"/>
      <name val="Calibri Light"/>
      <family val="2"/>
    </font>
    <font>
      <sz val="11"/>
      <color theme="1"/>
      <name val="Calibri Light"/>
      <family val="2"/>
    </font>
    <font>
      <b/>
      <sz val="10"/>
      <color theme="1"/>
      <name val="Calibri Light"/>
      <family val="2"/>
    </font>
    <font>
      <b/>
      <sz val="11"/>
      <color theme="1"/>
      <name val="Calibri Light"/>
      <family val="2"/>
    </font>
    <font>
      <sz val="10"/>
      <color theme="1"/>
      <name val="Calibri Light"/>
      <family val="2"/>
    </font>
    <font>
      <b/>
      <sz val="10"/>
      <color rgb="FF000000"/>
      <name val="Calibri Light"/>
      <family val="2"/>
    </font>
    <font>
      <i/>
      <sz val="10"/>
      <color theme="1"/>
      <name val="Calibri Light"/>
      <family val="2"/>
    </font>
    <font>
      <b/>
      <sz val="12"/>
      <color theme="1"/>
      <name val="Calibri Light"/>
      <family val="2"/>
    </font>
    <font>
      <b/>
      <sz val="12"/>
      <color rgb="FFFF0000"/>
      <name val="Arial Narrow"/>
      <family val="2"/>
    </font>
    <font>
      <b/>
      <sz val="10"/>
      <color theme="1"/>
      <name val="Calibri"/>
      <family val="2"/>
      <scheme val="minor"/>
    </font>
    <font>
      <sz val="10"/>
      <color theme="1"/>
      <name val="Calibri"/>
      <family val="2"/>
      <scheme val="minor"/>
    </font>
    <font>
      <sz val="12"/>
      <name val="Calibri Light"/>
      <family val="2"/>
    </font>
    <font>
      <sz val="12"/>
      <color theme="1"/>
      <name val="Calibri Light"/>
      <family val="2"/>
    </font>
    <font>
      <sz val="11"/>
      <name val="Calibri"/>
      <family val="2"/>
    </font>
    <font>
      <sz val="11"/>
      <color rgb="FF000000"/>
      <name val="Aptos"/>
      <family val="2"/>
    </font>
    <font>
      <b/>
      <sz val="11"/>
      <color theme="1"/>
      <name val="Arial Narrow"/>
      <family val="2"/>
    </font>
    <font>
      <b/>
      <sz val="11"/>
      <color theme="0"/>
      <name val="Arial Narrow"/>
      <family val="2"/>
    </font>
    <font>
      <b/>
      <sz val="11"/>
      <name val="Arial Narrow"/>
      <family val="2"/>
    </font>
    <font>
      <sz val="11"/>
      <color rgb="FFFF0000"/>
      <name val="Arial Narrow"/>
      <family val="2"/>
    </font>
    <font>
      <b/>
      <sz val="11"/>
      <color rgb="FF000000"/>
      <name val="Arial Narrow"/>
      <family val="2"/>
    </font>
    <font>
      <sz val="11"/>
      <color rgb="FF000000"/>
      <name val="Arial Narrow"/>
      <family val="2"/>
    </font>
    <font>
      <sz val="11"/>
      <color theme="0" tint="-0.14999847407452621"/>
      <name val="Arial Narrow"/>
      <family val="2"/>
    </font>
    <font>
      <b/>
      <sz val="11"/>
      <color rgb="FFFF0000"/>
      <name val="Arial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A9A9A9"/>
        <bgColor indexed="64"/>
      </patternFill>
    </fill>
    <fill>
      <patternFill patternType="solid">
        <fgColor rgb="FF808080"/>
        <bgColor indexed="64"/>
      </patternFill>
    </fill>
    <fill>
      <patternFill patternType="solid">
        <fgColor rgb="FFD3D3D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auto="1"/>
      </patternFill>
    </fill>
    <fill>
      <patternFill patternType="solid">
        <fgColor rgb="FFFFC000"/>
        <bgColor indexed="64"/>
      </patternFill>
    </fill>
    <fill>
      <patternFill patternType="solid">
        <fgColor theme="8" tint="0.39997558519241921"/>
        <bgColor indexed="64"/>
      </patternFill>
    </fill>
    <fill>
      <patternFill patternType="solid">
        <fgColor rgb="FFFFFF0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theme="2"/>
      </left>
      <right style="thin">
        <color theme="2"/>
      </right>
      <top style="thin">
        <color theme="2"/>
      </top>
      <bottom style="thin">
        <color theme="2"/>
      </bottom>
      <diagonal/>
    </border>
    <border>
      <left/>
      <right style="thin">
        <color indexed="64"/>
      </right>
      <top/>
      <bottom/>
      <diagonal/>
    </border>
  </borders>
  <cellStyleXfs count="248">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5" fontId="1" fillId="0" borderId="0" applyFont="0" applyFill="0" applyBorder="0" applyAlignment="0" applyProtection="0"/>
    <xf numFmtId="0" fontId="23"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xf numFmtId="0" fontId="20" fillId="0" borderId="0"/>
    <xf numFmtId="0" fontId="26"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20"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7"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81" fontId="20" fillId="0" borderId="0" applyFont="0" applyFill="0" applyBorder="0" applyAlignment="0" applyProtection="0"/>
    <xf numFmtId="43" fontId="1" fillId="0" borderId="0" applyFont="0" applyFill="0" applyBorder="0" applyAlignment="0" applyProtection="0"/>
    <xf numFmtId="0" fontId="28" fillId="0" borderId="0"/>
    <xf numFmtId="0" fontId="20"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8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9" fontId="1" fillId="0" borderId="0" applyFont="0" applyFill="0" applyBorder="0" applyAlignment="0" applyProtection="0"/>
    <xf numFmtId="0" fontId="77" fillId="0" borderId="0"/>
    <xf numFmtId="9" fontId="20" fillId="0" borderId="0" applyFont="0" applyFill="0" applyBorder="0" applyAlignment="0" applyProtection="0"/>
  </cellStyleXfs>
  <cellXfs count="603">
    <xf numFmtId="0" fontId="0" fillId="0" borderId="0" xfId="0"/>
    <xf numFmtId="0" fontId="30" fillId="0" borderId="0" xfId="0" applyFont="1" applyAlignment="1">
      <alignment vertical="center"/>
    </xf>
    <xf numFmtId="0" fontId="34" fillId="0" borderId="0" xfId="0" applyFont="1"/>
    <xf numFmtId="0" fontId="37" fillId="0" borderId="0" xfId="0" applyFont="1"/>
    <xf numFmtId="0" fontId="38" fillId="0" borderId="0" xfId="0" applyFont="1"/>
    <xf numFmtId="0" fontId="39" fillId="0" borderId="0" xfId="0" applyFont="1"/>
    <xf numFmtId="0" fontId="41" fillId="0" borderId="0" xfId="0" applyFont="1"/>
    <xf numFmtId="0" fontId="43" fillId="0" borderId="0" xfId="0" applyFont="1"/>
    <xf numFmtId="0" fontId="40" fillId="0" borderId="0" xfId="0" applyFont="1" applyAlignment="1">
      <alignment horizontal="center"/>
    </xf>
    <xf numFmtId="0" fontId="50" fillId="0" borderId="0" xfId="0" applyFont="1"/>
    <xf numFmtId="0" fontId="51" fillId="0" borderId="0" xfId="0" applyFont="1" applyAlignment="1">
      <alignment horizontal="left" vertical="center"/>
    </xf>
    <xf numFmtId="168" fontId="34" fillId="0" borderId="0" xfId="0" applyNumberFormat="1" applyFont="1"/>
    <xf numFmtId="0" fontId="51" fillId="0" borderId="0" xfId="0" applyFont="1" applyAlignment="1">
      <alignment horizontal="left" wrapText="1" indent="1"/>
    </xf>
    <xf numFmtId="172" fontId="51" fillId="0" borderId="0" xfId="0" applyNumberFormat="1" applyFont="1" applyAlignment="1">
      <alignment vertical="center"/>
    </xf>
    <xf numFmtId="0" fontId="54" fillId="0" borderId="0" xfId="0" applyFont="1"/>
    <xf numFmtId="0" fontId="34" fillId="0" borderId="0" xfId="0" applyFont="1" applyAlignment="1">
      <alignment wrapText="1"/>
    </xf>
    <xf numFmtId="0" fontId="51" fillId="0" borderId="0" xfId="0" applyFont="1" applyAlignment="1">
      <alignment horizontal="center"/>
    </xf>
    <xf numFmtId="0" fontId="34" fillId="0" borderId="0" xfId="0" applyFont="1" applyAlignment="1">
      <alignment horizontal="center"/>
    </xf>
    <xf numFmtId="0" fontId="35" fillId="0" borderId="0" xfId="58" applyFont="1" applyFill="1" applyAlignment="1">
      <alignment horizontal="center"/>
    </xf>
    <xf numFmtId="0" fontId="31" fillId="0" borderId="0" xfId="49" quotePrefix="1" applyFont="1"/>
    <xf numFmtId="0" fontId="51" fillId="0" borderId="0" xfId="0" applyFont="1" applyAlignment="1">
      <alignment vertical="center"/>
    </xf>
    <xf numFmtId="4" fontId="55" fillId="0" borderId="0" xfId="0" applyNumberFormat="1" applyFont="1"/>
    <xf numFmtId="4" fontId="22" fillId="0" borderId="0" xfId="0" applyNumberFormat="1" applyFont="1"/>
    <xf numFmtId="0" fontId="51" fillId="0" borderId="0" xfId="0" applyFont="1"/>
    <xf numFmtId="0" fontId="51" fillId="0" borderId="0" xfId="0" applyFont="1" applyAlignment="1">
      <alignment horizontal="center" wrapText="1"/>
    </xf>
    <xf numFmtId="0" fontId="51" fillId="0" borderId="0" xfId="0" applyFont="1" applyAlignment="1">
      <alignment horizontal="left"/>
    </xf>
    <xf numFmtId="166" fontId="34" fillId="0" borderId="0" xfId="0" applyNumberFormat="1" applyFont="1"/>
    <xf numFmtId="169" fontId="34" fillId="0" borderId="0" xfId="1" applyNumberFormat="1" applyFont="1" applyBorder="1"/>
    <xf numFmtId="0" fontId="34" fillId="0" borderId="0" xfId="0" applyFont="1" applyAlignment="1">
      <alignment vertical="center"/>
    </xf>
    <xf numFmtId="173" fontId="34" fillId="0" borderId="0" xfId="0" applyNumberFormat="1" applyFont="1"/>
    <xf numFmtId="0" fontId="32" fillId="0" borderId="0" xfId="49" applyFont="1"/>
    <xf numFmtId="0" fontId="34" fillId="0" borderId="0" xfId="0" applyFont="1" applyAlignment="1">
      <alignment horizontal="left" wrapText="1"/>
    </xf>
    <xf numFmtId="0" fontId="34" fillId="0" borderId="0" xfId="0" applyFont="1" applyAlignment="1">
      <alignment horizontal="center" wrapText="1"/>
    </xf>
    <xf numFmtId="0" fontId="34" fillId="0" borderId="0" xfId="0" applyFont="1" applyAlignment="1">
      <alignment horizontal="left" vertical="center"/>
    </xf>
    <xf numFmtId="166" fontId="29" fillId="0" borderId="0" xfId="0" applyNumberFormat="1" applyFont="1" applyAlignment="1">
      <alignment vertical="center"/>
    </xf>
    <xf numFmtId="0" fontId="29" fillId="0" borderId="0" xfId="0" applyFont="1" applyAlignment="1">
      <alignment vertical="center"/>
    </xf>
    <xf numFmtId="0" fontId="51" fillId="0" borderId="0" xfId="0" applyFont="1" applyAlignment="1">
      <alignment vertical="center" wrapText="1"/>
    </xf>
    <xf numFmtId="166" fontId="51" fillId="0" borderId="0" xfId="45" applyFont="1" applyBorder="1" applyAlignment="1">
      <alignment vertical="center"/>
    </xf>
    <xf numFmtId="0" fontId="29" fillId="0" borderId="0" xfId="0" applyFont="1"/>
    <xf numFmtId="169" fontId="34" fillId="0" borderId="0" xfId="1" applyNumberFormat="1" applyFont="1"/>
    <xf numFmtId="0" fontId="34" fillId="0" borderId="0" xfId="0" applyFont="1" applyAlignment="1">
      <alignment horizontal="left" vertical="top" wrapText="1"/>
    </xf>
    <xf numFmtId="0" fontId="58" fillId="0" borderId="0" xfId="49" applyFont="1"/>
    <xf numFmtId="174" fontId="32" fillId="0" borderId="0" xfId="49" applyNumberFormat="1" applyFont="1"/>
    <xf numFmtId="0" fontId="32" fillId="0" borderId="16" xfId="49" applyFont="1" applyBorder="1"/>
    <xf numFmtId="0" fontId="31" fillId="0" borderId="0" xfId="49" applyFont="1"/>
    <xf numFmtId="0" fontId="32" fillId="0" borderId="0" xfId="49" applyFont="1" applyAlignment="1">
      <alignment horizontal="center" vertical="center"/>
    </xf>
    <xf numFmtId="168" fontId="32" fillId="0" borderId="10" xfId="1" applyFont="1" applyBorder="1"/>
    <xf numFmtId="168" fontId="32" fillId="0" borderId="0" xfId="49" applyNumberFormat="1" applyFont="1"/>
    <xf numFmtId="168" fontId="51" fillId="0" borderId="0" xfId="1" applyFont="1" applyBorder="1"/>
    <xf numFmtId="166" fontId="32" fillId="0" borderId="0" xfId="49" applyNumberFormat="1" applyFont="1"/>
    <xf numFmtId="0" fontId="59" fillId="0" borderId="16" xfId="0" applyFont="1" applyBorder="1"/>
    <xf numFmtId="177" fontId="32" fillId="0" borderId="10" xfId="51" applyNumberFormat="1" applyFont="1" applyBorder="1"/>
    <xf numFmtId="0" fontId="32" fillId="0" borderId="16" xfId="46" applyFont="1" applyBorder="1"/>
    <xf numFmtId="3" fontId="32" fillId="0" borderId="0" xfId="46" applyNumberFormat="1" applyFont="1"/>
    <xf numFmtId="0" fontId="32" fillId="0" borderId="0" xfId="46" applyFont="1"/>
    <xf numFmtId="174" fontId="32" fillId="0" borderId="0" xfId="46" applyNumberFormat="1" applyFont="1"/>
    <xf numFmtId="0" fontId="32" fillId="0" borderId="10" xfId="0" applyFont="1" applyBorder="1" applyAlignment="1">
      <alignment horizontal="center" vertical="center"/>
    </xf>
    <xf numFmtId="174" fontId="32" fillId="0" borderId="10" xfId="0" applyNumberFormat="1" applyFont="1" applyBorder="1" applyAlignment="1">
      <alignment horizontal="center" vertical="center"/>
    </xf>
    <xf numFmtId="168" fontId="32" fillId="0" borderId="10" xfId="1" applyFont="1" applyFill="1" applyBorder="1" applyAlignment="1">
      <alignment vertical="center"/>
    </xf>
    <xf numFmtId="10" fontId="32" fillId="0" borderId="10" xfId="57" applyNumberFormat="1" applyFont="1" applyFill="1" applyBorder="1" applyAlignment="1">
      <alignment horizontal="right" vertical="center"/>
    </xf>
    <xf numFmtId="9" fontId="32" fillId="0" borderId="10" xfId="57" applyFont="1" applyFill="1" applyBorder="1" applyAlignment="1">
      <alignment horizontal="right" vertical="center"/>
    </xf>
    <xf numFmtId="165" fontId="32" fillId="0" borderId="0" xfId="46" applyNumberFormat="1" applyFont="1"/>
    <xf numFmtId="3" fontId="32" fillId="0" borderId="10" xfId="0" applyNumberFormat="1" applyFont="1" applyBorder="1" applyAlignment="1">
      <alignment horizontal="center" vertical="center"/>
    </xf>
    <xf numFmtId="168" fontId="32" fillId="0" borderId="10" xfId="1" applyFont="1" applyFill="1" applyBorder="1" applyAlignment="1">
      <alignment horizontal="right" vertical="center"/>
    </xf>
    <xf numFmtId="168" fontId="32" fillId="0" borderId="0" xfId="46" applyNumberFormat="1" applyFont="1"/>
    <xf numFmtId="166" fontId="60" fillId="0" borderId="0" xfId="45" applyFont="1" applyAlignment="1">
      <alignment vertical="center"/>
    </xf>
    <xf numFmtId="4" fontId="34" fillId="0" borderId="10" xfId="0" applyNumberFormat="1" applyFont="1" applyBorder="1" applyAlignment="1">
      <alignment horizontal="right" vertical="center"/>
    </xf>
    <xf numFmtId="0" fontId="60" fillId="0" borderId="0" xfId="0" applyFont="1" applyAlignment="1">
      <alignment horizontal="left" vertical="center" wrapText="1"/>
    </xf>
    <xf numFmtId="0" fontId="32" fillId="0" borderId="0" xfId="49" applyFont="1" applyAlignment="1">
      <alignment horizontal="center"/>
    </xf>
    <xf numFmtId="0" fontId="31" fillId="0" borderId="0" xfId="49" quotePrefix="1" applyFont="1" applyAlignment="1">
      <alignment horizontal="center"/>
    </xf>
    <xf numFmtId="0" fontId="32" fillId="0" borderId="0" xfId="49" quotePrefix="1" applyFont="1" applyAlignment="1">
      <alignment horizontal="center"/>
    </xf>
    <xf numFmtId="0" fontId="31" fillId="0" borderId="0" xfId="49" quotePrefix="1" applyFont="1" applyAlignment="1">
      <alignment horizontal="left"/>
    </xf>
    <xf numFmtId="0" fontId="32" fillId="0" borderId="11" xfId="49" applyFont="1" applyBorder="1"/>
    <xf numFmtId="0" fontId="32" fillId="0" borderId="11" xfId="0" applyFont="1" applyBorder="1" applyAlignment="1">
      <alignment vertical="center"/>
    </xf>
    <xf numFmtId="0" fontId="61" fillId="0" borderId="11" xfId="0" applyFont="1" applyBorder="1" applyAlignment="1">
      <alignment horizontal="left" vertical="center"/>
    </xf>
    <xf numFmtId="0" fontId="61" fillId="0" borderId="11" xfId="0" applyFont="1" applyBorder="1" applyAlignment="1">
      <alignment vertical="center"/>
    </xf>
    <xf numFmtId="0" fontId="32" fillId="0" borderId="12" xfId="49" applyFont="1" applyBorder="1"/>
    <xf numFmtId="0" fontId="32" fillId="0" borderId="0" xfId="49" applyFont="1" applyAlignment="1">
      <alignment horizontal="left" wrapText="1"/>
    </xf>
    <xf numFmtId="0" fontId="61" fillId="0" borderId="12" xfId="0" applyFont="1" applyBorder="1" applyAlignment="1">
      <alignment horizontal="left" vertical="center"/>
    </xf>
    <xf numFmtId="0" fontId="61" fillId="0" borderId="12" xfId="0" applyFont="1" applyBorder="1" applyAlignment="1">
      <alignment vertical="center"/>
    </xf>
    <xf numFmtId="0" fontId="32" fillId="0" borderId="0" xfId="49" applyFont="1" applyAlignment="1">
      <alignment horizontal="left"/>
    </xf>
    <xf numFmtId="0" fontId="32" fillId="0" borderId="12" xfId="0" applyFont="1" applyBorder="1" applyAlignment="1">
      <alignment horizontal="left" vertical="center"/>
    </xf>
    <xf numFmtId="0" fontId="32" fillId="0" borderId="11" xfId="0" applyFont="1" applyBorder="1" applyAlignment="1">
      <alignment horizontal="left" vertical="center"/>
    </xf>
    <xf numFmtId="167" fontId="34" fillId="0" borderId="10" xfId="0" applyNumberFormat="1" applyFont="1" applyBorder="1" applyAlignment="1">
      <alignment horizontal="right" vertical="center"/>
    </xf>
    <xf numFmtId="167" fontId="34" fillId="0" borderId="10" xfId="1" applyNumberFormat="1" applyFont="1" applyBorder="1" applyAlignment="1">
      <alignment horizontal="right" vertical="center"/>
    </xf>
    <xf numFmtId="0" fontId="32" fillId="0" borderId="0" xfId="49" applyFont="1" applyAlignment="1">
      <alignment vertical="center" wrapText="1"/>
    </xf>
    <xf numFmtId="10" fontId="32" fillId="0" borderId="0" xfId="57" applyNumberFormat="1" applyFont="1"/>
    <xf numFmtId="0" fontId="31" fillId="0" borderId="0" xfId="49" applyFont="1" applyAlignment="1">
      <alignment horizontal="left"/>
    </xf>
    <xf numFmtId="184" fontId="34" fillId="0" borderId="0" xfId="0" applyNumberFormat="1" applyFont="1"/>
    <xf numFmtId="10" fontId="32" fillId="0" borderId="0" xfId="57" applyNumberFormat="1" applyFont="1" applyFill="1"/>
    <xf numFmtId="43" fontId="32" fillId="0" borderId="0" xfId="49" applyNumberFormat="1" applyFont="1"/>
    <xf numFmtId="168" fontId="32" fillId="0" borderId="10" xfId="1" applyFont="1" applyFill="1" applyBorder="1"/>
    <xf numFmtId="168" fontId="31" fillId="0" borderId="10" xfId="46" applyNumberFormat="1" applyFont="1" applyBorder="1"/>
    <xf numFmtId="0" fontId="32" fillId="0" borderId="10" xfId="46" applyFont="1" applyBorder="1"/>
    <xf numFmtId="0" fontId="36" fillId="33" borderId="0" xfId="0" applyFont="1" applyFill="1" applyAlignment="1">
      <alignment vertical="center"/>
    </xf>
    <xf numFmtId="0" fontId="53" fillId="33" borderId="22" xfId="0" applyFont="1" applyFill="1" applyBorder="1" applyAlignment="1">
      <alignment horizontal="center" vertical="center"/>
    </xf>
    <xf numFmtId="174" fontId="53" fillId="33" borderId="13" xfId="0" applyNumberFormat="1" applyFont="1" applyFill="1" applyBorder="1" applyAlignment="1">
      <alignment horizontal="center" vertical="center" wrapText="1"/>
    </xf>
    <xf numFmtId="0" fontId="29" fillId="33" borderId="21" xfId="0" applyFont="1" applyFill="1" applyBorder="1"/>
    <xf numFmtId="0" fontId="53" fillId="33" borderId="16" xfId="0" applyFont="1" applyFill="1" applyBorder="1" applyAlignment="1">
      <alignment horizontal="center" vertical="center"/>
    </xf>
    <xf numFmtId="0" fontId="53" fillId="33" borderId="0" xfId="0" applyFont="1" applyFill="1"/>
    <xf numFmtId="171" fontId="53" fillId="33" borderId="23" xfId="1" applyNumberFormat="1" applyFont="1" applyFill="1" applyBorder="1" applyAlignment="1">
      <alignment horizontal="center" vertical="center"/>
    </xf>
    <xf numFmtId="0" fontId="53" fillId="33" borderId="10" xfId="0" applyFont="1" applyFill="1" applyBorder="1" applyAlignment="1">
      <alignment horizontal="center" vertical="center" wrapText="1"/>
    </xf>
    <xf numFmtId="0" fontId="29" fillId="33" borderId="22" xfId="0" applyFont="1" applyFill="1" applyBorder="1"/>
    <xf numFmtId="174" fontId="53" fillId="33" borderId="10" xfId="49" applyNumberFormat="1" applyFont="1" applyFill="1" applyBorder="1" applyAlignment="1">
      <alignment horizontal="center" vertical="center" wrapText="1"/>
    </xf>
    <xf numFmtId="0" fontId="0" fillId="33" borderId="0" xfId="0" applyFill="1"/>
    <xf numFmtId="0" fontId="60" fillId="0" borderId="0" xfId="0" applyFont="1" applyAlignment="1">
      <alignment horizontal="center"/>
    </xf>
    <xf numFmtId="0" fontId="61" fillId="0" borderId="0" xfId="0" applyFont="1" applyAlignment="1">
      <alignment horizontal="center"/>
    </xf>
    <xf numFmtId="177" fontId="32" fillId="0" borderId="10" xfId="51" applyNumberFormat="1" applyFont="1" applyFill="1" applyBorder="1"/>
    <xf numFmtId="176" fontId="32" fillId="0" borderId="10" xfId="45" applyNumberFormat="1" applyFont="1" applyFill="1" applyBorder="1"/>
    <xf numFmtId="0" fontId="31" fillId="0" borderId="10" xfId="46" applyFont="1" applyBorder="1"/>
    <xf numFmtId="4" fontId="32" fillId="0" borderId="0" xfId="49" applyNumberFormat="1" applyFont="1"/>
    <xf numFmtId="182" fontId="32" fillId="0" borderId="0" xfId="49" applyNumberFormat="1" applyFont="1"/>
    <xf numFmtId="168" fontId="62" fillId="0" borderId="0" xfId="109" applyFont="1" applyFill="1"/>
    <xf numFmtId="182" fontId="32" fillId="0" borderId="0" xfId="51" applyNumberFormat="1" applyFont="1" applyBorder="1"/>
    <xf numFmtId="168" fontId="32" fillId="0" borderId="0" xfId="1" applyFont="1" applyBorder="1"/>
    <xf numFmtId="41" fontId="32" fillId="0" borderId="0" xfId="51" applyFont="1" applyBorder="1" applyAlignment="1"/>
    <xf numFmtId="0" fontId="41" fillId="39" borderId="0" xfId="0" applyFont="1" applyFill="1"/>
    <xf numFmtId="0" fontId="42" fillId="39" borderId="0" xfId="0" applyFont="1" applyFill="1" applyAlignment="1">
      <alignment horizontal="center"/>
    </xf>
    <xf numFmtId="0" fontId="33" fillId="39" borderId="0" xfId="0" applyFont="1" applyFill="1" applyAlignment="1">
      <alignment horizontal="center"/>
    </xf>
    <xf numFmtId="0" fontId="37" fillId="39" borderId="0" xfId="0" applyFont="1" applyFill="1"/>
    <xf numFmtId="0" fontId="43" fillId="39" borderId="0" xfId="0" applyFont="1" applyFill="1"/>
    <xf numFmtId="0" fontId="44" fillId="39" borderId="0" xfId="0" applyFont="1" applyFill="1"/>
    <xf numFmtId="0" fontId="31" fillId="39" borderId="0" xfId="0" applyFont="1" applyFill="1"/>
    <xf numFmtId="0" fontId="32" fillId="39" borderId="0" xfId="0" applyFont="1" applyFill="1"/>
    <xf numFmtId="0" fontId="45" fillId="39" borderId="0" xfId="58" applyFont="1" applyFill="1" applyBorder="1" applyAlignment="1">
      <alignment horizontal="center"/>
    </xf>
    <xf numFmtId="0" fontId="46" fillId="39" borderId="0" xfId="58" quotePrefix="1" applyFont="1" applyFill="1"/>
    <xf numFmtId="0" fontId="41" fillId="39" borderId="0" xfId="0" applyFont="1" applyFill="1" applyAlignment="1">
      <alignment horizontal="center"/>
    </xf>
    <xf numFmtId="0" fontId="45" fillId="39" borderId="0" xfId="58" quotePrefix="1" applyFont="1" applyFill="1" applyBorder="1" applyAlignment="1">
      <alignment horizontal="center"/>
    </xf>
    <xf numFmtId="0" fontId="47" fillId="39" borderId="0" xfId="0" applyFont="1" applyFill="1"/>
    <xf numFmtId="0" fontId="48" fillId="39" borderId="0" xfId="0" applyFont="1" applyFill="1" applyAlignment="1">
      <alignment horizontal="center"/>
    </xf>
    <xf numFmtId="0" fontId="34" fillId="40" borderId="0" xfId="0" applyFont="1" applyFill="1"/>
    <xf numFmtId="0" fontId="34" fillId="39" borderId="0" xfId="0" applyFont="1" applyFill="1"/>
    <xf numFmtId="0" fontId="51" fillId="39" borderId="0" xfId="0" applyFont="1" applyFill="1" applyAlignment="1">
      <alignment horizontal="center"/>
    </xf>
    <xf numFmtId="0" fontId="34" fillId="39" borderId="16" xfId="0" applyFont="1" applyFill="1" applyBorder="1" applyAlignment="1">
      <alignment horizontal="left" indent="1"/>
    </xf>
    <xf numFmtId="0" fontId="51" fillId="39" borderId="0" xfId="0" applyFont="1" applyFill="1"/>
    <xf numFmtId="171" fontId="34" fillId="39" borderId="23" xfId="1" applyNumberFormat="1" applyFont="1" applyFill="1" applyBorder="1" applyAlignment="1">
      <alignment horizontal="left" vertical="center" indent="1"/>
    </xf>
    <xf numFmtId="178" fontId="34" fillId="39" borderId="0" xfId="0" applyNumberFormat="1" applyFont="1" applyFill="1"/>
    <xf numFmtId="0" fontId="51" fillId="39" borderId="16" xfId="0" applyFont="1" applyFill="1" applyBorder="1" applyAlignment="1">
      <alignment horizontal="left" indent="1"/>
    </xf>
    <xf numFmtId="172" fontId="51" fillId="39" borderId="0" xfId="1" applyNumberFormat="1" applyFont="1" applyFill="1" applyBorder="1"/>
    <xf numFmtId="165" fontId="34" fillId="39" borderId="0" xfId="0" applyNumberFormat="1" applyFont="1" applyFill="1"/>
    <xf numFmtId="169" fontId="34" fillId="39" borderId="0" xfId="0" applyNumberFormat="1" applyFont="1" applyFill="1"/>
    <xf numFmtId="171" fontId="51" fillId="39" borderId="23" xfId="1" applyNumberFormat="1" applyFont="1" applyFill="1" applyBorder="1" applyAlignment="1">
      <alignment horizontal="left" vertical="center" indent="1"/>
    </xf>
    <xf numFmtId="172" fontId="51" fillId="39" borderId="0" xfId="0" applyNumberFormat="1" applyFont="1" applyFill="1"/>
    <xf numFmtId="171" fontId="34" fillId="39" borderId="23" xfId="1" applyNumberFormat="1" applyFont="1" applyFill="1" applyBorder="1" applyAlignment="1">
      <alignment horizontal="left" wrapText="1" indent="1"/>
    </xf>
    <xf numFmtId="168" fontId="34" fillId="39" borderId="23" xfId="1" applyFont="1" applyFill="1" applyBorder="1" applyAlignment="1">
      <alignment horizontal="left" wrapText="1" indent="1"/>
    </xf>
    <xf numFmtId="168" fontId="34" fillId="39" borderId="0" xfId="1" applyFont="1" applyFill="1"/>
    <xf numFmtId="41" fontId="34" fillId="39" borderId="0" xfId="51" applyFont="1" applyFill="1"/>
    <xf numFmtId="0" fontId="51" fillId="39" borderId="17" xfId="0" applyFont="1" applyFill="1" applyBorder="1" applyAlignment="1">
      <alignment horizontal="left" vertical="center" indent="1"/>
    </xf>
    <xf numFmtId="173" fontId="51" fillId="39" borderId="15" xfId="1" applyNumberFormat="1" applyFont="1" applyFill="1" applyBorder="1" applyAlignment="1">
      <alignment vertical="center"/>
    </xf>
    <xf numFmtId="0" fontId="34" fillId="40" borderId="0" xfId="0" applyFont="1" applyFill="1" applyAlignment="1">
      <alignment horizontal="center"/>
    </xf>
    <xf numFmtId="0" fontId="34" fillId="39" borderId="0" xfId="0" applyFont="1" applyFill="1" applyAlignment="1">
      <alignment horizontal="center"/>
    </xf>
    <xf numFmtId="0" fontId="53" fillId="39" borderId="16" xfId="0" applyFont="1" applyFill="1" applyBorder="1" applyAlignment="1">
      <alignment horizontal="center" vertical="center"/>
    </xf>
    <xf numFmtId="0" fontId="29" fillId="39" borderId="0" xfId="0" applyFont="1" applyFill="1"/>
    <xf numFmtId="171" fontId="53" fillId="39" borderId="23" xfId="1" applyNumberFormat="1" applyFont="1" applyFill="1" applyBorder="1" applyAlignment="1">
      <alignment horizontal="center" vertical="center" wrapText="1"/>
    </xf>
    <xf numFmtId="0" fontId="56" fillId="39" borderId="16" xfId="0" applyFont="1" applyFill="1" applyBorder="1"/>
    <xf numFmtId="0" fontId="34" fillId="39" borderId="16" xfId="0" applyFont="1" applyFill="1" applyBorder="1"/>
    <xf numFmtId="171" fontId="34" fillId="39" borderId="23" xfId="1" applyNumberFormat="1" applyFont="1" applyFill="1" applyBorder="1" applyAlignment="1"/>
    <xf numFmtId="3" fontId="34" fillId="39" borderId="0" xfId="0" applyNumberFormat="1" applyFont="1" applyFill="1"/>
    <xf numFmtId="166" fontId="34" fillId="39" borderId="0" xfId="0" applyNumberFormat="1" applyFont="1" applyFill="1"/>
    <xf numFmtId="49" fontId="34" fillId="39" borderId="16" xfId="0" applyNumberFormat="1" applyFont="1" applyFill="1" applyBorder="1"/>
    <xf numFmtId="49" fontId="51" fillId="39" borderId="0" xfId="0" applyNumberFormat="1" applyFont="1" applyFill="1"/>
    <xf numFmtId="0" fontId="51" fillId="39" borderId="16" xfId="0" applyFont="1" applyFill="1" applyBorder="1"/>
    <xf numFmtId="171" fontId="51" fillId="39" borderId="23" xfId="1" applyNumberFormat="1" applyFont="1" applyFill="1" applyBorder="1" applyAlignment="1"/>
    <xf numFmtId="0" fontId="54" fillId="39" borderId="16" xfId="0" quotePrefix="1" applyFont="1" applyFill="1" applyBorder="1"/>
    <xf numFmtId="49" fontId="34" fillId="39" borderId="16" xfId="0" quotePrefix="1" applyNumberFormat="1" applyFont="1" applyFill="1" applyBorder="1"/>
    <xf numFmtId="49" fontId="51" fillId="39" borderId="0" xfId="0" quotePrefix="1" applyNumberFormat="1" applyFont="1" applyFill="1"/>
    <xf numFmtId="0" fontId="51" fillId="39" borderId="17" xfId="0" applyFont="1" applyFill="1" applyBorder="1"/>
    <xf numFmtId="0" fontId="51" fillId="39" borderId="15" xfId="0" applyFont="1" applyFill="1" applyBorder="1"/>
    <xf numFmtId="0" fontId="57" fillId="39" borderId="10" xfId="0" applyFont="1" applyFill="1" applyBorder="1" applyAlignment="1">
      <alignment horizontal="center" vertical="center" wrapText="1"/>
    </xf>
    <xf numFmtId="168" fontId="51" fillId="39" borderId="10" xfId="1" applyFont="1" applyFill="1" applyBorder="1" applyAlignment="1">
      <alignment vertical="center"/>
    </xf>
    <xf numFmtId="3" fontId="34" fillId="39" borderId="0" xfId="0" applyNumberFormat="1" applyFont="1" applyFill="1" applyAlignment="1">
      <alignment vertical="center"/>
    </xf>
    <xf numFmtId="0" fontId="34" fillId="39" borderId="0" xfId="0" applyFont="1" applyFill="1" applyAlignment="1">
      <alignment vertical="center"/>
    </xf>
    <xf numFmtId="171" fontId="34" fillId="39" borderId="0" xfId="0" applyNumberFormat="1" applyFont="1" applyFill="1" applyAlignment="1">
      <alignment vertical="center"/>
    </xf>
    <xf numFmtId="0" fontId="51" fillId="39" borderId="10" xfId="0" applyFont="1" applyFill="1" applyBorder="1" applyAlignment="1">
      <alignment vertical="center" wrapText="1"/>
    </xf>
    <xf numFmtId="179" fontId="51" fillId="39" borderId="10" xfId="51" applyNumberFormat="1" applyFont="1" applyFill="1" applyBorder="1" applyAlignment="1">
      <alignment vertical="center" wrapText="1"/>
    </xf>
    <xf numFmtId="173" fontId="34" fillId="39" borderId="0" xfId="0" applyNumberFormat="1" applyFont="1" applyFill="1" applyAlignment="1">
      <alignment vertical="center"/>
    </xf>
    <xf numFmtId="168" fontId="34" fillId="39" borderId="0" xfId="0" applyNumberFormat="1" applyFont="1" applyFill="1" applyAlignment="1">
      <alignment vertical="center"/>
    </xf>
    <xf numFmtId="49" fontId="34" fillId="39" borderId="10" xfId="0" applyNumberFormat="1" applyFont="1" applyFill="1" applyBorder="1" applyAlignment="1">
      <alignment vertical="center" wrapText="1"/>
    </xf>
    <xf numFmtId="41" fontId="34" fillId="39" borderId="0" xfId="51" applyFont="1" applyFill="1" applyAlignment="1">
      <alignment vertical="center"/>
    </xf>
    <xf numFmtId="0" fontId="34" fillId="39" borderId="10" xfId="0" applyFont="1" applyFill="1" applyBorder="1" applyAlignment="1">
      <alignment vertical="center" wrapText="1"/>
    </xf>
    <xf numFmtId="0" fontId="51" fillId="39" borderId="10" xfId="0" applyFont="1" applyFill="1" applyBorder="1" applyAlignment="1">
      <alignment horizontal="center" vertical="center" wrapText="1"/>
    </xf>
    <xf numFmtId="177" fontId="51" fillId="39" borderId="10" xfId="51" applyNumberFormat="1" applyFont="1" applyFill="1" applyBorder="1" applyAlignment="1">
      <alignment horizontal="left" vertical="center" wrapText="1"/>
    </xf>
    <xf numFmtId="0" fontId="51" fillId="39" borderId="16" xfId="0" applyFont="1" applyFill="1" applyBorder="1" applyAlignment="1">
      <alignment vertical="center" wrapText="1"/>
    </xf>
    <xf numFmtId="0" fontId="51" fillId="39" borderId="0" xfId="0" applyFont="1" applyFill="1" applyAlignment="1">
      <alignment vertical="center" wrapText="1"/>
    </xf>
    <xf numFmtId="0" fontId="57" fillId="39" borderId="16" xfId="0" applyFont="1" applyFill="1" applyBorder="1" applyAlignment="1">
      <alignment vertical="center" wrapText="1"/>
    </xf>
    <xf numFmtId="0" fontId="34" fillId="39" borderId="0" xfId="0" applyFont="1" applyFill="1" applyAlignment="1">
      <alignment vertical="center" wrapText="1"/>
    </xf>
    <xf numFmtId="171" fontId="34" fillId="39" borderId="23" xfId="1" applyNumberFormat="1" applyFont="1" applyFill="1" applyBorder="1" applyAlignment="1">
      <alignment vertical="center"/>
    </xf>
    <xf numFmtId="0" fontId="34" fillId="39" borderId="16" xfId="0" applyFont="1" applyFill="1" applyBorder="1" applyAlignment="1">
      <alignment vertical="center" wrapText="1"/>
    </xf>
    <xf numFmtId="0" fontId="51" fillId="39" borderId="16" xfId="0" applyFont="1" applyFill="1" applyBorder="1" applyAlignment="1">
      <alignment horizontal="left" vertical="center" wrapText="1"/>
    </xf>
    <xf numFmtId="0" fontId="51" fillId="39" borderId="0" xfId="0" applyFont="1" applyFill="1" applyAlignment="1">
      <alignment horizontal="left" vertical="center" wrapText="1"/>
    </xf>
    <xf numFmtId="0" fontId="34" fillId="39" borderId="16" xfId="0" applyFont="1" applyFill="1" applyBorder="1" applyAlignment="1">
      <alignment vertical="center"/>
    </xf>
    <xf numFmtId="171" fontId="51" fillId="39" borderId="23" xfId="1" applyNumberFormat="1" applyFont="1" applyFill="1" applyBorder="1" applyAlignment="1">
      <alignment vertical="center"/>
    </xf>
    <xf numFmtId="0" fontId="51" fillId="39" borderId="0" xfId="0" applyFont="1" applyFill="1" applyAlignment="1">
      <alignment vertical="center"/>
    </xf>
    <xf numFmtId="0" fontId="34" fillId="39" borderId="16" xfId="0" applyFont="1" applyFill="1" applyBorder="1" applyAlignment="1">
      <alignment horizontal="left" vertical="center" wrapText="1"/>
    </xf>
    <xf numFmtId="0" fontId="34" fillId="39" borderId="0" xfId="0" applyFont="1" applyFill="1" applyAlignment="1">
      <alignment horizontal="left" vertical="center" wrapText="1"/>
    </xf>
    <xf numFmtId="0" fontId="32" fillId="39" borderId="0" xfId="0" applyFont="1" applyFill="1" applyAlignment="1">
      <alignment vertical="center"/>
    </xf>
    <xf numFmtId="0" fontId="31" fillId="39" borderId="17" xfId="0" applyFont="1" applyFill="1" applyBorder="1" applyAlignment="1">
      <alignment vertical="center" wrapText="1"/>
    </xf>
    <xf numFmtId="0" fontId="31" fillId="39" borderId="15" xfId="0" applyFont="1" applyFill="1" applyBorder="1" applyAlignment="1">
      <alignment vertical="center" wrapText="1"/>
    </xf>
    <xf numFmtId="171" fontId="31" fillId="39" borderId="14" xfId="1" applyNumberFormat="1" applyFont="1" applyFill="1" applyBorder="1" applyAlignment="1">
      <alignment vertical="center"/>
    </xf>
    <xf numFmtId="166" fontId="32" fillId="39" borderId="0" xfId="0" applyNumberFormat="1" applyFont="1" applyFill="1" applyAlignment="1">
      <alignment vertical="center"/>
    </xf>
    <xf numFmtId="0" fontId="32" fillId="39" borderId="16" xfId="49" applyFont="1" applyFill="1" applyBorder="1"/>
    <xf numFmtId="0" fontId="60" fillId="39" borderId="11" xfId="0" applyFont="1" applyFill="1" applyBorder="1" applyAlignment="1">
      <alignment vertical="center" wrapText="1"/>
    </xf>
    <xf numFmtId="0" fontId="60" fillId="39" borderId="12" xfId="0" applyFont="1" applyFill="1" applyBorder="1" applyAlignment="1">
      <alignment vertical="center" wrapText="1"/>
    </xf>
    <xf numFmtId="4" fontId="60" fillId="39" borderId="10" xfId="0" applyNumberFormat="1" applyFont="1" applyFill="1" applyBorder="1" applyAlignment="1">
      <alignment horizontal="right" vertical="center"/>
    </xf>
    <xf numFmtId="177" fontId="60" fillId="39" borderId="10" xfId="51" applyNumberFormat="1" applyFont="1" applyFill="1" applyBorder="1" applyAlignment="1">
      <alignment horizontal="right" vertical="center"/>
    </xf>
    <xf numFmtId="168" fontId="32" fillId="39" borderId="0" xfId="1" applyFont="1" applyFill="1"/>
    <xf numFmtId="0" fontId="32" fillId="39" borderId="0" xfId="49" applyFont="1" applyFill="1"/>
    <xf numFmtId="174" fontId="32" fillId="39" borderId="0" xfId="49" applyNumberFormat="1" applyFont="1" applyFill="1"/>
    <xf numFmtId="167" fontId="60" fillId="39" borderId="10" xfId="0" applyNumberFormat="1" applyFont="1" applyFill="1" applyBorder="1" applyAlignment="1">
      <alignment horizontal="right" vertical="center"/>
    </xf>
    <xf numFmtId="167" fontId="60" fillId="39" borderId="10" xfId="1" applyNumberFormat="1" applyFont="1" applyFill="1" applyBorder="1" applyAlignment="1">
      <alignment horizontal="right" vertical="center"/>
    </xf>
    <xf numFmtId="167" fontId="1" fillId="41" borderId="0" xfId="1" applyNumberFormat="1" applyFont="1" applyFill="1"/>
    <xf numFmtId="0" fontId="0" fillId="41" borderId="0" xfId="0" applyFill="1"/>
    <xf numFmtId="168" fontId="1" fillId="0" borderId="0" xfId="1" applyFont="1"/>
    <xf numFmtId="0" fontId="51" fillId="39" borderId="11" xfId="0" applyFont="1" applyFill="1" applyBorder="1"/>
    <xf numFmtId="0" fontId="51" fillId="39" borderId="12" xfId="0" applyFont="1" applyFill="1" applyBorder="1"/>
    <xf numFmtId="168" fontId="51" fillId="39" borderId="10" xfId="1" applyFont="1" applyFill="1" applyBorder="1"/>
    <xf numFmtId="168" fontId="32" fillId="39" borderId="0" xfId="49" applyNumberFormat="1" applyFont="1" applyFill="1"/>
    <xf numFmtId="0" fontId="31" fillId="39" borderId="16" xfId="49" applyFont="1" applyFill="1" applyBorder="1"/>
    <xf numFmtId="0" fontId="31" fillId="39" borderId="11" xfId="49" applyFont="1" applyFill="1" applyBorder="1"/>
    <xf numFmtId="0" fontId="31" fillId="39" borderId="12" xfId="49" applyFont="1" applyFill="1" applyBorder="1"/>
    <xf numFmtId="173" fontId="31" fillId="39" borderId="10" xfId="45" applyNumberFormat="1" applyFont="1" applyFill="1" applyBorder="1"/>
    <xf numFmtId="41" fontId="31" fillId="39" borderId="10" xfId="51" applyFont="1" applyFill="1" applyBorder="1" applyAlignment="1">
      <alignment horizontal="left" indent="5"/>
    </xf>
    <xf numFmtId="0" fontId="31" fillId="39" borderId="0" xfId="49" applyFont="1" applyFill="1"/>
    <xf numFmtId="174" fontId="31" fillId="39" borderId="0" xfId="49" applyNumberFormat="1" applyFont="1" applyFill="1"/>
    <xf numFmtId="0" fontId="32" fillId="39" borderId="11" xfId="49" applyFont="1" applyFill="1" applyBorder="1"/>
    <xf numFmtId="0" fontId="32" fillId="39" borderId="12" xfId="49" applyFont="1" applyFill="1" applyBorder="1"/>
    <xf numFmtId="178" fontId="32" fillId="39" borderId="0" xfId="49" applyNumberFormat="1" applyFont="1" applyFill="1"/>
    <xf numFmtId="168" fontId="31" fillId="39" borderId="0" xfId="49" applyNumberFormat="1" applyFont="1" applyFill="1"/>
    <xf numFmtId="4" fontId="31" fillId="39" borderId="0" xfId="49" applyNumberFormat="1" applyFont="1" applyFill="1"/>
    <xf numFmtId="185" fontId="31" fillId="39" borderId="0" xfId="49" applyNumberFormat="1" applyFont="1" applyFill="1"/>
    <xf numFmtId="4" fontId="32" fillId="39" borderId="0" xfId="49" applyNumberFormat="1" applyFont="1" applyFill="1"/>
    <xf numFmtId="177" fontId="51" fillId="39" borderId="10" xfId="51" applyNumberFormat="1" applyFont="1" applyFill="1" applyBorder="1"/>
    <xf numFmtId="0" fontId="32" fillId="39" borderId="16" xfId="46" applyFont="1" applyFill="1" applyBorder="1"/>
    <xf numFmtId="0" fontId="32" fillId="39" borderId="12" xfId="0" applyFont="1" applyFill="1" applyBorder="1" applyAlignment="1">
      <alignment horizontal="left" vertical="center"/>
    </xf>
    <xf numFmtId="0" fontId="32" fillId="39" borderId="10" xfId="0" applyFont="1" applyFill="1" applyBorder="1" applyAlignment="1">
      <alignment horizontal="center" vertical="center"/>
    </xf>
    <xf numFmtId="10" fontId="32" fillId="39" borderId="0" xfId="57" applyNumberFormat="1" applyFont="1" applyFill="1"/>
    <xf numFmtId="0" fontId="32" fillId="39" borderId="0" xfId="46" applyFont="1" applyFill="1"/>
    <xf numFmtId="10" fontId="32" fillId="39" borderId="0" xfId="46" applyNumberFormat="1" applyFont="1" applyFill="1"/>
    <xf numFmtId="165" fontId="32" fillId="39" borderId="0" xfId="46" applyNumberFormat="1" applyFont="1" applyFill="1"/>
    <xf numFmtId="166" fontId="54" fillId="0" borderId="0" xfId="49" applyNumberFormat="1" applyFont="1"/>
    <xf numFmtId="0" fontId="54" fillId="0" borderId="0" xfId="49" applyFont="1"/>
    <xf numFmtId="168" fontId="54" fillId="39" borderId="0" xfId="1" applyFont="1" applyFill="1"/>
    <xf numFmtId="0" fontId="54" fillId="39" borderId="0" xfId="49" applyFont="1" applyFill="1"/>
    <xf numFmtId="0" fontId="54" fillId="0" borderId="0" xfId="46" applyFont="1"/>
    <xf numFmtId="182" fontId="32" fillId="39" borderId="0" xfId="51" applyNumberFormat="1" applyFont="1" applyFill="1" applyBorder="1"/>
    <xf numFmtId="168" fontId="32" fillId="39" borderId="0" xfId="1" applyFont="1" applyFill="1" applyBorder="1"/>
    <xf numFmtId="41" fontId="32" fillId="39" borderId="0" xfId="51" applyFont="1" applyFill="1" applyBorder="1" applyAlignment="1"/>
    <xf numFmtId="0" fontId="64" fillId="34" borderId="0" xfId="0" applyFont="1" applyFill="1"/>
    <xf numFmtId="0" fontId="65" fillId="0" borderId="0" xfId="0" applyFont="1"/>
    <xf numFmtId="188" fontId="65" fillId="0" borderId="0" xfId="1" applyNumberFormat="1" applyFont="1"/>
    <xf numFmtId="167" fontId="65" fillId="41" borderId="0" xfId="1" applyNumberFormat="1" applyFont="1" applyFill="1"/>
    <xf numFmtId="0" fontId="65" fillId="41" borderId="0" xfId="0" applyFont="1" applyFill="1"/>
    <xf numFmtId="0" fontId="64" fillId="35" borderId="0" xfId="0" applyFont="1" applyFill="1" applyAlignment="1">
      <alignment horizontal="center" wrapText="1"/>
    </xf>
    <xf numFmtId="167" fontId="64" fillId="35" borderId="0" xfId="1" applyNumberFormat="1" applyFont="1" applyFill="1" applyAlignment="1">
      <alignment horizontal="center" wrapText="1"/>
    </xf>
    <xf numFmtId="165" fontId="64" fillId="35" borderId="0" xfId="71" applyFont="1" applyFill="1" applyAlignment="1">
      <alignment horizontal="center" wrapText="1"/>
    </xf>
    <xf numFmtId="188" fontId="64" fillId="35" borderId="0" xfId="1" applyNumberFormat="1" applyFont="1" applyFill="1" applyAlignment="1">
      <alignment horizontal="center" wrapText="1"/>
    </xf>
    <xf numFmtId="0" fontId="66" fillId="0" borderId="0" xfId="0" applyFont="1"/>
    <xf numFmtId="4" fontId="66" fillId="0" borderId="0" xfId="0" applyNumberFormat="1" applyFont="1"/>
    <xf numFmtId="14" fontId="66" fillId="0" borderId="0" xfId="0" applyNumberFormat="1" applyFont="1" applyAlignment="1">
      <alignment horizontal="center"/>
    </xf>
    <xf numFmtId="0" fontId="67" fillId="0" borderId="0" xfId="0" applyFont="1"/>
    <xf numFmtId="167" fontId="67" fillId="41" borderId="0" xfId="1" applyNumberFormat="1" applyFont="1" applyFill="1"/>
    <xf numFmtId="0" fontId="67" fillId="41" borderId="0" xfId="0" applyFont="1" applyFill="1"/>
    <xf numFmtId="4" fontId="67" fillId="0" borderId="0" xfId="0" applyNumberFormat="1" applyFont="1"/>
    <xf numFmtId="188" fontId="67" fillId="0" borderId="0" xfId="1" applyNumberFormat="1" applyFont="1"/>
    <xf numFmtId="0" fontId="66" fillId="39" borderId="0" xfId="0" applyFont="1" applyFill="1"/>
    <xf numFmtId="0" fontId="68" fillId="0" borderId="0" xfId="0" applyFont="1"/>
    <xf numFmtId="4" fontId="68" fillId="0" borderId="0" xfId="0" applyNumberFormat="1" applyFont="1"/>
    <xf numFmtId="14" fontId="68" fillId="0" borderId="0" xfId="0" applyNumberFormat="1" applyFont="1" applyAlignment="1">
      <alignment horizontal="center"/>
    </xf>
    <xf numFmtId="4" fontId="65" fillId="0" borderId="0" xfId="0" applyNumberFormat="1" applyFont="1"/>
    <xf numFmtId="0" fontId="22" fillId="39" borderId="0" xfId="0" applyFont="1" applyFill="1"/>
    <xf numFmtId="0" fontId="69" fillId="36" borderId="0" xfId="0" applyFont="1" applyFill="1"/>
    <xf numFmtId="0" fontId="70" fillId="37" borderId="13" xfId="0" applyFont="1" applyFill="1" applyBorder="1"/>
    <xf numFmtId="0" fontId="68" fillId="0" borderId="0" xfId="0" applyFont="1" applyAlignment="1">
      <alignment horizontal="left"/>
    </xf>
    <xf numFmtId="0" fontId="68" fillId="0" borderId="0" xfId="0" applyFont="1" applyAlignment="1">
      <alignment horizontal="center"/>
    </xf>
    <xf numFmtId="0" fontId="70" fillId="37" borderId="14" xfId="0" applyFont="1" applyFill="1" applyBorder="1"/>
    <xf numFmtId="0" fontId="66" fillId="38" borderId="13" xfId="0" applyFont="1" applyFill="1" applyBorder="1" applyAlignment="1">
      <alignment horizontal="center"/>
    </xf>
    <xf numFmtId="14" fontId="66" fillId="38" borderId="13" xfId="0" applyNumberFormat="1" applyFont="1" applyFill="1" applyBorder="1" applyAlignment="1">
      <alignment horizontal="center"/>
    </xf>
    <xf numFmtId="187" fontId="68" fillId="0" borderId="10" xfId="109" applyNumberFormat="1" applyFont="1" applyFill="1" applyBorder="1" applyAlignment="1">
      <alignment wrapText="1"/>
    </xf>
    <xf numFmtId="1" fontId="68" fillId="0" borderId="0" xfId="0" applyNumberFormat="1" applyFont="1" applyAlignment="1">
      <alignment horizontal="center"/>
    </xf>
    <xf numFmtId="0" fontId="68" fillId="0" borderId="0" xfId="0" applyFont="1" applyAlignment="1">
      <alignment horizontal="center" wrapText="1"/>
    </xf>
    <xf numFmtId="187" fontId="68" fillId="0" borderId="0" xfId="109" applyNumberFormat="1" applyFont="1" applyFill="1" applyBorder="1" applyAlignment="1">
      <alignment wrapText="1"/>
    </xf>
    <xf numFmtId="0" fontId="68" fillId="0" borderId="10" xfId="0" applyFont="1" applyBorder="1" applyAlignment="1">
      <alignment horizontal="center"/>
    </xf>
    <xf numFmtId="177" fontId="68" fillId="0" borderId="10" xfId="51" applyNumberFormat="1" applyFont="1" applyFill="1" applyBorder="1"/>
    <xf numFmtId="177" fontId="68" fillId="0" borderId="0" xfId="0" applyNumberFormat="1" applyFont="1"/>
    <xf numFmtId="0" fontId="66" fillId="0" borderId="0" xfId="0" applyFont="1" applyAlignment="1">
      <alignment horizontal="center"/>
    </xf>
    <xf numFmtId="177" fontId="68" fillId="0" borderId="0" xfId="51" applyNumberFormat="1" applyFont="1" applyFill="1"/>
    <xf numFmtId="177" fontId="68" fillId="0" borderId="10" xfId="51" applyNumberFormat="1" applyFont="1" applyBorder="1"/>
    <xf numFmtId="177" fontId="68" fillId="0" borderId="0" xfId="51" applyNumberFormat="1" applyFont="1"/>
    <xf numFmtId="187" fontId="68" fillId="0" borderId="0" xfId="0" applyNumberFormat="1" applyFont="1"/>
    <xf numFmtId="172" fontId="68" fillId="0" borderId="0" xfId="0" applyNumberFormat="1" applyFont="1"/>
    <xf numFmtId="165" fontId="68" fillId="0" borderId="0" xfId="0" applyNumberFormat="1" applyFont="1"/>
    <xf numFmtId="168" fontId="68" fillId="0" borderId="0" xfId="0" applyNumberFormat="1" applyFont="1"/>
    <xf numFmtId="177" fontId="66" fillId="42" borderId="0" xfId="51" applyNumberFormat="1" applyFont="1" applyFill="1"/>
    <xf numFmtId="0" fontId="71" fillId="0" borderId="0" xfId="0" applyFont="1"/>
    <xf numFmtId="168" fontId="72" fillId="39" borderId="0" xfId="1" applyFont="1" applyFill="1"/>
    <xf numFmtId="168" fontId="54" fillId="0" borderId="0" xfId="46" applyNumberFormat="1" applyFont="1"/>
    <xf numFmtId="0" fontId="73" fillId="0" borderId="0" xfId="0" applyFont="1"/>
    <xf numFmtId="0" fontId="73" fillId="0" borderId="0" xfId="0" applyFont="1" applyAlignment="1">
      <alignment horizontal="center"/>
    </xf>
    <xf numFmtId="0" fontId="74" fillId="0" borderId="0" xfId="0" applyFont="1"/>
    <xf numFmtId="0" fontId="74" fillId="0" borderId="0" xfId="0" applyFont="1" applyAlignment="1">
      <alignment horizontal="center"/>
    </xf>
    <xf numFmtId="177" fontId="66" fillId="0" borderId="0" xfId="51" applyNumberFormat="1" applyFont="1"/>
    <xf numFmtId="4" fontId="0" fillId="0" borderId="0" xfId="0" applyNumberFormat="1"/>
    <xf numFmtId="167" fontId="68" fillId="0" borderId="0" xfId="0" applyNumberFormat="1" applyFont="1"/>
    <xf numFmtId="169" fontId="63" fillId="39" borderId="0" xfId="1" applyNumberFormat="1" applyFont="1" applyFill="1"/>
    <xf numFmtId="168" fontId="63" fillId="39" borderId="0" xfId="49" applyNumberFormat="1" applyFont="1" applyFill="1"/>
    <xf numFmtId="1" fontId="32" fillId="0" borderId="10" xfId="51" applyNumberFormat="1" applyFont="1" applyFill="1" applyBorder="1"/>
    <xf numFmtId="1" fontId="32" fillId="0" borderId="10" xfId="51" applyNumberFormat="1" applyFont="1" applyBorder="1"/>
    <xf numFmtId="168" fontId="63" fillId="39" borderId="0" xfId="1" applyFont="1" applyFill="1"/>
    <xf numFmtId="1" fontId="34" fillId="0" borderId="10" xfId="1" applyNumberFormat="1" applyFont="1" applyBorder="1" applyAlignment="1">
      <alignment horizontal="right" vertical="center"/>
    </xf>
    <xf numFmtId="1" fontId="34" fillId="0" borderId="10" xfId="0" applyNumberFormat="1" applyFont="1" applyBorder="1" applyAlignment="1">
      <alignment horizontal="right" vertical="center"/>
    </xf>
    <xf numFmtId="4" fontId="34" fillId="0" borderId="0" xfId="0" applyNumberFormat="1" applyFont="1"/>
    <xf numFmtId="185" fontId="34" fillId="0" borderId="0" xfId="0" applyNumberFormat="1" applyFont="1"/>
    <xf numFmtId="4" fontId="34" fillId="39" borderId="0" xfId="0" applyNumberFormat="1" applyFont="1" applyFill="1"/>
    <xf numFmtId="185" fontId="34" fillId="39" borderId="0" xfId="0" applyNumberFormat="1" applyFont="1" applyFill="1"/>
    <xf numFmtId="0" fontId="32" fillId="39" borderId="10" xfId="0" applyFont="1" applyFill="1" applyBorder="1" applyProtection="1">
      <protection locked="0"/>
    </xf>
    <xf numFmtId="0" fontId="32" fillId="39" borderId="11" xfId="0" applyFont="1" applyFill="1" applyBorder="1" applyProtection="1">
      <protection locked="0"/>
    </xf>
    <xf numFmtId="174" fontId="75" fillId="0" borderId="10" xfId="0" applyNumberFormat="1" applyFont="1" applyBorder="1" applyAlignment="1" applyProtection="1">
      <alignment horizontal="center"/>
      <protection locked="0"/>
    </xf>
    <xf numFmtId="0" fontId="75" fillId="0" borderId="10" xfId="0" applyFont="1" applyBorder="1" applyAlignment="1">
      <alignment horizontal="center" vertical="center"/>
    </xf>
    <xf numFmtId="165" fontId="75" fillId="0" borderId="10" xfId="0" applyNumberFormat="1" applyFont="1" applyBorder="1" applyAlignment="1">
      <alignment vertical="center"/>
    </xf>
    <xf numFmtId="175" fontId="75" fillId="0" borderId="10" xfId="0" applyNumberFormat="1" applyFont="1" applyBorder="1" applyAlignment="1">
      <alignment vertical="center"/>
    </xf>
    <xf numFmtId="10" fontId="75" fillId="0" borderId="10" xfId="0" applyNumberFormat="1" applyFont="1" applyBorder="1" applyAlignment="1">
      <alignment vertical="center"/>
    </xf>
    <xf numFmtId="10" fontId="75" fillId="0" borderId="10" xfId="245" applyNumberFormat="1" applyFont="1" applyFill="1" applyBorder="1" applyAlignment="1">
      <alignment vertical="center"/>
    </xf>
    <xf numFmtId="168" fontId="76" fillId="0" borderId="24" xfId="1" applyFont="1" applyFill="1" applyBorder="1"/>
    <xf numFmtId="14" fontId="32" fillId="0" borderId="10" xfId="0" applyNumberFormat="1" applyFont="1" applyBorder="1"/>
    <xf numFmtId="10" fontId="32" fillId="0" borderId="10" xfId="244" applyNumberFormat="1" applyFont="1" applyFill="1" applyBorder="1" applyAlignment="1"/>
    <xf numFmtId="175" fontId="34" fillId="0" borderId="10" xfId="244" applyNumberFormat="1" applyFont="1" applyFill="1" applyBorder="1" applyAlignment="1" applyProtection="1">
      <protection locked="0"/>
    </xf>
    <xf numFmtId="1" fontId="32" fillId="0" borderId="10" xfId="1" applyNumberFormat="1" applyFont="1" applyBorder="1"/>
    <xf numFmtId="41" fontId="32" fillId="0" borderId="10" xfId="51" applyFont="1" applyFill="1" applyBorder="1" applyAlignment="1"/>
    <xf numFmtId="41" fontId="31" fillId="0" borderId="10" xfId="51" applyFont="1" applyFill="1" applyBorder="1" applyAlignment="1"/>
    <xf numFmtId="177" fontId="32" fillId="0" borderId="10" xfId="1" applyNumberFormat="1" applyFont="1" applyFill="1" applyBorder="1"/>
    <xf numFmtId="177" fontId="31" fillId="0" borderId="10" xfId="51" applyNumberFormat="1" applyFont="1" applyFill="1" applyBorder="1"/>
    <xf numFmtId="177" fontId="31" fillId="0" borderId="10" xfId="1" applyNumberFormat="1" applyFont="1" applyFill="1" applyBorder="1"/>
    <xf numFmtId="10" fontId="54" fillId="0" borderId="0" xfId="46" applyNumberFormat="1" applyFont="1"/>
    <xf numFmtId="168" fontId="54" fillId="0" borderId="0" xfId="1" applyFont="1" applyFill="1"/>
    <xf numFmtId="10" fontId="54" fillId="0" borderId="0" xfId="57" applyNumberFormat="1" applyFont="1" applyFill="1"/>
    <xf numFmtId="1" fontId="51" fillId="39" borderId="10" xfId="51" applyNumberFormat="1" applyFont="1" applyFill="1" applyBorder="1" applyAlignment="1">
      <alignment vertical="center" wrapText="1"/>
    </xf>
    <xf numFmtId="0" fontId="68" fillId="0" borderId="10" xfId="0" applyFont="1" applyBorder="1"/>
    <xf numFmtId="0" fontId="68" fillId="0" borderId="10" xfId="0" applyFont="1" applyBorder="1" applyAlignment="1">
      <alignment horizontal="center" wrapText="1"/>
    </xf>
    <xf numFmtId="168" fontId="32" fillId="0" borderId="0" xfId="1" applyFont="1"/>
    <xf numFmtId="4" fontId="15" fillId="0" borderId="0" xfId="0" applyNumberFormat="1" applyFont="1"/>
    <xf numFmtId="188" fontId="15" fillId="0" borderId="0" xfId="1" applyNumberFormat="1" applyFont="1" applyFill="1"/>
    <xf numFmtId="188" fontId="1" fillId="0" borderId="0" xfId="1" applyNumberFormat="1" applyFont="1" applyFill="1"/>
    <xf numFmtId="0" fontId="68" fillId="43" borderId="10" xfId="0" applyFont="1" applyFill="1" applyBorder="1"/>
    <xf numFmtId="0" fontId="68" fillId="43" borderId="0" xfId="0" applyFont="1" applyFill="1"/>
    <xf numFmtId="0" fontId="68" fillId="43" borderId="10" xfId="0" applyFont="1" applyFill="1" applyBorder="1" applyAlignment="1">
      <alignment horizontal="center" wrapText="1"/>
    </xf>
    <xf numFmtId="187" fontId="68" fillId="43" borderId="10" xfId="109" applyNumberFormat="1" applyFont="1" applyFill="1" applyBorder="1" applyAlignment="1">
      <alignment wrapText="1"/>
    </xf>
    <xf numFmtId="0" fontId="74" fillId="0" borderId="10" xfId="0" applyFont="1" applyBorder="1"/>
    <xf numFmtId="0" fontId="74" fillId="0" borderId="10" xfId="0" applyFont="1" applyBorder="1" applyAlignment="1">
      <alignment horizontal="center"/>
    </xf>
    <xf numFmtId="40" fontId="68" fillId="0" borderId="0" xfId="0" applyNumberFormat="1" applyFont="1"/>
    <xf numFmtId="171" fontId="51" fillId="0" borderId="23" xfId="1" applyNumberFormat="1" applyFont="1" applyFill="1" applyBorder="1" applyAlignment="1">
      <alignment horizontal="left" vertical="center" indent="1"/>
    </xf>
    <xf numFmtId="0" fontId="34" fillId="0" borderId="16" xfId="0" applyFont="1" applyBorder="1" applyAlignment="1">
      <alignment horizontal="left" indent="1"/>
    </xf>
    <xf numFmtId="172" fontId="51" fillId="0" borderId="0" xfId="1" applyNumberFormat="1" applyFont="1" applyFill="1" applyBorder="1"/>
    <xf numFmtId="1" fontId="34" fillId="0" borderId="23" xfId="1" applyNumberFormat="1" applyFont="1" applyFill="1" applyBorder="1" applyAlignment="1">
      <alignment horizontal="right" vertical="center" indent="1"/>
    </xf>
    <xf numFmtId="178" fontId="34" fillId="0" borderId="0" xfId="0" applyNumberFormat="1" applyFont="1"/>
    <xf numFmtId="169" fontId="34" fillId="0" borderId="0" xfId="0" applyNumberFormat="1" applyFont="1"/>
    <xf numFmtId="0" fontId="51" fillId="0" borderId="16" xfId="0" applyFont="1" applyBorder="1" applyAlignment="1">
      <alignment horizontal="left" indent="1"/>
    </xf>
    <xf numFmtId="168" fontId="32" fillId="0" borderId="0" xfId="0" applyNumberFormat="1" applyFont="1"/>
    <xf numFmtId="169" fontId="32" fillId="0" borderId="0" xfId="0" applyNumberFormat="1" applyFont="1"/>
    <xf numFmtId="172" fontId="51" fillId="0" borderId="0" xfId="0" applyNumberFormat="1" applyFont="1"/>
    <xf numFmtId="165" fontId="34" fillId="0" borderId="0" xfId="0" applyNumberFormat="1" applyFont="1"/>
    <xf numFmtId="183" fontId="34" fillId="0" borderId="0" xfId="0" applyNumberFormat="1" applyFont="1"/>
    <xf numFmtId="186" fontId="34" fillId="0" borderId="0" xfId="0" applyNumberFormat="1" applyFont="1"/>
    <xf numFmtId="169" fontId="54" fillId="0" borderId="0" xfId="0" applyNumberFormat="1" applyFont="1"/>
    <xf numFmtId="168" fontId="34" fillId="0" borderId="0" xfId="1" applyFont="1" applyFill="1"/>
    <xf numFmtId="171" fontId="34" fillId="0" borderId="0" xfId="0" applyNumberFormat="1" applyFont="1" applyAlignment="1">
      <alignment vertical="center"/>
    </xf>
    <xf numFmtId="189" fontId="51" fillId="39" borderId="14" xfId="1" applyNumberFormat="1" applyFont="1" applyFill="1" applyBorder="1" applyAlignment="1">
      <alignment horizontal="left" vertical="center" indent="1"/>
    </xf>
    <xf numFmtId="178" fontId="29" fillId="39" borderId="0" xfId="0" applyNumberFormat="1" applyFont="1" applyFill="1"/>
    <xf numFmtId="168" fontId="53" fillId="39" borderId="0" xfId="1" applyFont="1" applyFill="1"/>
    <xf numFmtId="177" fontId="53" fillId="39" borderId="0" xfId="51" applyNumberFormat="1" applyFont="1" applyFill="1"/>
    <xf numFmtId="168" fontId="29" fillId="39" borderId="0" xfId="0" applyNumberFormat="1" applyFont="1" applyFill="1"/>
    <xf numFmtId="41" fontId="29" fillId="39" borderId="0" xfId="51" applyFont="1" applyFill="1"/>
    <xf numFmtId="184" fontId="29" fillId="39" borderId="0" xfId="0" applyNumberFormat="1" applyFont="1" applyFill="1"/>
    <xf numFmtId="169" fontId="29" fillId="39" borderId="0" xfId="0" applyNumberFormat="1" applyFont="1" applyFill="1"/>
    <xf numFmtId="169" fontId="29" fillId="0" borderId="0" xfId="0" applyNumberFormat="1" applyFont="1"/>
    <xf numFmtId="166" fontId="29" fillId="39" borderId="0" xfId="0" applyNumberFormat="1" applyFont="1" applyFill="1"/>
    <xf numFmtId="177" fontId="29" fillId="39" borderId="0" xfId="51" applyNumberFormat="1" applyFont="1" applyFill="1"/>
    <xf numFmtId="166" fontId="29" fillId="0" borderId="0" xfId="0" applyNumberFormat="1" applyFont="1"/>
    <xf numFmtId="171" fontId="29" fillId="0" borderId="0" xfId="0" applyNumberFormat="1" applyFont="1"/>
    <xf numFmtId="0" fontId="29" fillId="0" borderId="0" xfId="0" applyFont="1" applyAlignment="1">
      <alignment wrapText="1"/>
    </xf>
    <xf numFmtId="169" fontId="29" fillId="39" borderId="0" xfId="1" applyNumberFormat="1" applyFont="1" applyFill="1" applyAlignment="1">
      <alignment vertical="center"/>
    </xf>
    <xf numFmtId="171" fontId="29" fillId="39" borderId="0" xfId="0" applyNumberFormat="1" applyFont="1" applyFill="1" applyAlignment="1">
      <alignment vertical="center"/>
    </xf>
    <xf numFmtId="41" fontId="29" fillId="39" borderId="0" xfId="51" applyFont="1" applyFill="1" applyAlignment="1">
      <alignment vertical="center"/>
    </xf>
    <xf numFmtId="173" fontId="29" fillId="39" borderId="0" xfId="0" applyNumberFormat="1" applyFont="1" applyFill="1" applyAlignment="1">
      <alignment vertical="center"/>
    </xf>
    <xf numFmtId="171" fontId="29" fillId="0" borderId="0" xfId="0" applyNumberFormat="1" applyFont="1" applyAlignment="1">
      <alignment vertical="center"/>
    </xf>
    <xf numFmtId="0" fontId="53" fillId="0" borderId="0" xfId="0" applyFont="1" applyAlignment="1">
      <alignment vertical="center"/>
    </xf>
    <xf numFmtId="173" fontId="29" fillId="0" borderId="0" xfId="0" applyNumberFormat="1" applyFont="1" applyAlignment="1">
      <alignment vertical="center"/>
    </xf>
    <xf numFmtId="166" fontId="54" fillId="0" borderId="0" xfId="0" applyNumberFormat="1" applyFont="1" applyAlignment="1">
      <alignment wrapText="1"/>
    </xf>
    <xf numFmtId="0" fontId="54" fillId="0" borderId="0" xfId="0" applyFont="1" applyAlignment="1">
      <alignment wrapText="1"/>
    </xf>
    <xf numFmtId="190" fontId="51" fillId="0" borderId="14" xfId="51" applyNumberFormat="1" applyFont="1" applyFill="1" applyBorder="1" applyAlignment="1">
      <alignment horizontal="left" vertical="center" indent="1"/>
    </xf>
    <xf numFmtId="0" fontId="78" fillId="0" borderId="0" xfId="0" applyFont="1"/>
    <xf numFmtId="4" fontId="78" fillId="0" borderId="0" xfId="0" applyNumberFormat="1" applyFont="1"/>
    <xf numFmtId="41" fontId="34" fillId="0" borderId="0" xfId="51" applyFont="1"/>
    <xf numFmtId="177" fontId="51" fillId="39" borderId="14" xfId="51" applyNumberFormat="1" applyFont="1" applyFill="1" applyBorder="1" applyAlignment="1"/>
    <xf numFmtId="177" fontId="54" fillId="0" borderId="0" xfId="0" applyNumberFormat="1" applyFont="1" applyAlignment="1">
      <alignment vertical="center"/>
    </xf>
    <xf numFmtId="177" fontId="72" fillId="39" borderId="0" xfId="51" applyNumberFormat="1" applyFont="1" applyFill="1" applyAlignment="1">
      <alignment vertical="center"/>
    </xf>
    <xf numFmtId="0" fontId="57" fillId="39" borderId="10" xfId="0" applyFont="1" applyFill="1" applyBorder="1" applyAlignment="1">
      <alignment horizontal="left" vertical="center" wrapText="1"/>
    </xf>
    <xf numFmtId="0" fontId="43" fillId="0" borderId="0" xfId="0" applyFont="1" applyAlignment="1">
      <alignment horizontal="center"/>
    </xf>
    <xf numFmtId="0" fontId="46" fillId="0" borderId="0" xfId="58" applyFont="1" applyFill="1" applyBorder="1" applyAlignment="1">
      <alignment horizontal="center"/>
    </xf>
    <xf numFmtId="0" fontId="79" fillId="0" borderId="0" xfId="0" applyFont="1" applyAlignment="1">
      <alignment horizontal="left"/>
    </xf>
    <xf numFmtId="0" fontId="79" fillId="0" borderId="0" xfId="0" applyFont="1"/>
    <xf numFmtId="0" fontId="43" fillId="0" borderId="0" xfId="0" applyFont="1" applyAlignment="1">
      <alignment horizontal="left" vertical="center" wrapText="1"/>
    </xf>
    <xf numFmtId="0" fontId="43" fillId="0" borderId="0" xfId="0" applyFont="1" applyAlignment="1">
      <alignment horizontal="left" vertical="top" wrapText="1"/>
    </xf>
    <xf numFmtId="0" fontId="43" fillId="0" borderId="0" xfId="0" applyFont="1" applyAlignment="1">
      <alignment vertical="top"/>
    </xf>
    <xf numFmtId="0" fontId="43" fillId="0" borderId="0" xfId="0" applyFont="1" applyAlignment="1">
      <alignment vertical="center"/>
    </xf>
    <xf numFmtId="9" fontId="43" fillId="0" borderId="0" xfId="0" applyNumberFormat="1" applyFont="1" applyAlignment="1">
      <alignment horizontal="center" vertical="center"/>
    </xf>
    <xf numFmtId="0" fontId="43" fillId="0" borderId="0" xfId="0" applyFont="1" applyAlignment="1">
      <alignment horizontal="center" vertical="center"/>
    </xf>
    <xf numFmtId="0" fontId="79" fillId="0" borderId="0" xfId="0" applyFont="1" applyAlignment="1">
      <alignment vertical="center"/>
    </xf>
    <xf numFmtId="0" fontId="41" fillId="0" borderId="0" xfId="0" applyFont="1" applyAlignment="1">
      <alignment horizontal="left" vertical="center" wrapText="1"/>
    </xf>
    <xf numFmtId="0" fontId="82" fillId="0" borderId="0" xfId="0" applyFont="1"/>
    <xf numFmtId="0" fontId="43" fillId="0" borderId="0" xfId="0" applyFont="1" applyAlignment="1">
      <alignment horizontal="left"/>
    </xf>
    <xf numFmtId="0" fontId="41" fillId="0" borderId="0" xfId="49" applyFont="1"/>
    <xf numFmtId="0" fontId="41" fillId="0" borderId="0" xfId="49" applyFont="1" applyAlignment="1">
      <alignment horizontal="center" vertical="center"/>
    </xf>
    <xf numFmtId="174" fontId="41" fillId="0" borderId="0" xfId="49" applyNumberFormat="1" applyFont="1"/>
    <xf numFmtId="0" fontId="81" fillId="0" borderId="0" xfId="49" applyFont="1"/>
    <xf numFmtId="174" fontId="80" fillId="33" borderId="10" xfId="49" applyNumberFormat="1" applyFont="1" applyFill="1" applyBorder="1" applyAlignment="1">
      <alignment horizontal="center" vertical="center" wrapText="1"/>
    </xf>
    <xf numFmtId="0" fontId="41" fillId="0" borderId="16" xfId="49" applyFont="1" applyBorder="1"/>
    <xf numFmtId="0" fontId="41" fillId="0" borderId="11" xfId="49" applyFont="1" applyBorder="1"/>
    <xf numFmtId="0" fontId="41" fillId="0" borderId="12" xfId="49" applyFont="1" applyBorder="1"/>
    <xf numFmtId="168" fontId="41" fillId="0" borderId="0" xfId="1" applyFont="1"/>
    <xf numFmtId="168" fontId="41" fillId="0" borderId="0" xfId="49" applyNumberFormat="1" applyFont="1"/>
    <xf numFmtId="0" fontId="79" fillId="39" borderId="11" xfId="0" applyFont="1" applyFill="1" applyBorder="1"/>
    <xf numFmtId="0" fontId="79" fillId="39" borderId="12" xfId="0" applyFont="1" applyFill="1" applyBorder="1"/>
    <xf numFmtId="168" fontId="79" fillId="39" borderId="10" xfId="1" applyFont="1" applyFill="1" applyBorder="1"/>
    <xf numFmtId="169" fontId="82" fillId="39" borderId="0" xfId="1" applyNumberFormat="1" applyFont="1" applyFill="1"/>
    <xf numFmtId="0" fontId="41" fillId="39" borderId="0" xfId="49" applyFont="1" applyFill="1"/>
    <xf numFmtId="174" fontId="41" fillId="39" borderId="0" xfId="49" applyNumberFormat="1" applyFont="1" applyFill="1"/>
    <xf numFmtId="168" fontId="79" fillId="0" borderId="0" xfId="1" applyFont="1" applyBorder="1"/>
    <xf numFmtId="0" fontId="41" fillId="0" borderId="0" xfId="49" applyFont="1" applyAlignment="1">
      <alignment vertical="center" wrapText="1"/>
    </xf>
    <xf numFmtId="4" fontId="43" fillId="0" borderId="0" xfId="0" applyNumberFormat="1" applyFont="1"/>
    <xf numFmtId="185" fontId="43" fillId="0" borderId="0" xfId="0" applyNumberFormat="1" applyFont="1"/>
    <xf numFmtId="0" fontId="81" fillId="39" borderId="11" xfId="49" applyFont="1" applyFill="1" applyBorder="1"/>
    <xf numFmtId="0" fontId="81" fillId="39" borderId="12" xfId="49" applyFont="1" applyFill="1" applyBorder="1"/>
    <xf numFmtId="173" fontId="81" fillId="39" borderId="10" xfId="45" applyNumberFormat="1" applyFont="1" applyFill="1" applyBorder="1"/>
    <xf numFmtId="41" fontId="81" fillId="39" borderId="10" xfId="51" applyFont="1" applyFill="1" applyBorder="1" applyAlignment="1">
      <alignment horizontal="left" indent="5"/>
    </xf>
    <xf numFmtId="0" fontId="81" fillId="39" borderId="0" xfId="49" applyFont="1" applyFill="1"/>
    <xf numFmtId="174" fontId="81" fillId="39" borderId="0" xfId="49" applyNumberFormat="1" applyFont="1" applyFill="1"/>
    <xf numFmtId="4" fontId="43" fillId="39" borderId="0" xfId="0" applyNumberFormat="1" applyFont="1" applyFill="1"/>
    <xf numFmtId="185" fontId="43" fillId="39" borderId="0" xfId="0" applyNumberFormat="1" applyFont="1" applyFill="1"/>
    <xf numFmtId="3" fontId="43" fillId="39" borderId="0" xfId="0" applyNumberFormat="1" applyFont="1" applyFill="1"/>
    <xf numFmtId="0" fontId="41" fillId="39" borderId="11" xfId="49" applyFont="1" applyFill="1" applyBorder="1"/>
    <xf numFmtId="0" fontId="41" fillId="39" borderId="12" xfId="49" applyFont="1" applyFill="1" applyBorder="1"/>
    <xf numFmtId="182" fontId="41" fillId="0" borderId="10" xfId="51" applyNumberFormat="1" applyFont="1" applyFill="1" applyBorder="1"/>
    <xf numFmtId="177" fontId="41" fillId="0" borderId="10" xfId="1" applyNumberFormat="1" applyFont="1" applyFill="1" applyBorder="1"/>
    <xf numFmtId="41" fontId="41" fillId="0" borderId="10" xfId="51" applyFont="1" applyFill="1" applyBorder="1" applyAlignment="1"/>
    <xf numFmtId="178" fontId="41" fillId="0" borderId="0" xfId="49" applyNumberFormat="1" applyFont="1"/>
    <xf numFmtId="168" fontId="41" fillId="39" borderId="0" xfId="49" applyNumberFormat="1" applyFont="1" applyFill="1"/>
    <xf numFmtId="182" fontId="41" fillId="0" borderId="0" xfId="51" applyNumberFormat="1" applyFont="1" applyBorder="1"/>
    <xf numFmtId="168" fontId="41" fillId="0" borderId="0" xfId="1" applyFont="1" applyBorder="1"/>
    <xf numFmtId="41" fontId="41" fillId="0" borderId="0" xfId="51" applyFont="1" applyBorder="1" applyAlignment="1"/>
    <xf numFmtId="4" fontId="41" fillId="0" borderId="0" xfId="49" applyNumberFormat="1" applyFont="1"/>
    <xf numFmtId="182" fontId="41" fillId="0" borderId="0" xfId="49" applyNumberFormat="1" applyFont="1"/>
    <xf numFmtId="166" fontId="82" fillId="0" borderId="0" xfId="49" applyNumberFormat="1" applyFont="1"/>
    <xf numFmtId="0" fontId="82" fillId="0" borderId="0" xfId="49" applyFont="1"/>
    <xf numFmtId="177" fontId="79" fillId="39" borderId="10" xfId="51" applyNumberFormat="1" applyFont="1" applyFill="1" applyBorder="1"/>
    <xf numFmtId="168" fontId="82" fillId="39" borderId="0" xfId="1" applyFont="1" applyFill="1"/>
    <xf numFmtId="0" fontId="82" fillId="39" borderId="0" xfId="49" applyFont="1" applyFill="1"/>
    <xf numFmtId="166" fontId="41" fillId="0" borderId="0" xfId="49" applyNumberFormat="1" applyFont="1"/>
    <xf numFmtId="3" fontId="41" fillId="0" borderId="0" xfId="46" applyNumberFormat="1" applyFont="1"/>
    <xf numFmtId="0" fontId="41" fillId="0" borderId="0" xfId="46" applyFont="1"/>
    <xf numFmtId="0" fontId="82" fillId="0" borderId="0" xfId="46" applyFont="1"/>
    <xf numFmtId="174" fontId="41" fillId="0" borderId="0" xfId="46" applyNumberFormat="1" applyFont="1"/>
    <xf numFmtId="0" fontId="41" fillId="0" borderId="0" xfId="49" applyFont="1" applyAlignment="1">
      <alignment horizontal="left"/>
    </xf>
    <xf numFmtId="0" fontId="41" fillId="0" borderId="0" xfId="49" applyFont="1" applyAlignment="1">
      <alignment horizontal="left" wrapText="1"/>
    </xf>
    <xf numFmtId="0" fontId="81" fillId="0" borderId="0" xfId="49" applyFont="1" applyAlignment="1">
      <alignment horizontal="left"/>
    </xf>
    <xf numFmtId="0" fontId="41" fillId="0" borderId="10" xfId="0" applyFont="1" applyBorder="1" applyProtection="1">
      <protection locked="0"/>
    </xf>
    <xf numFmtId="0" fontId="41" fillId="0" borderId="11" xfId="0" applyFont="1" applyBorder="1" applyProtection="1">
      <protection locked="0"/>
    </xf>
    <xf numFmtId="0" fontId="41" fillId="0" borderId="12" xfId="0" applyFont="1" applyBorder="1" applyAlignment="1">
      <alignment horizontal="left" vertical="center"/>
    </xf>
    <xf numFmtId="0" fontId="41" fillId="0" borderId="10" xfId="0" applyFont="1" applyBorder="1" applyAlignment="1">
      <alignment horizontal="center" vertical="center"/>
    </xf>
    <xf numFmtId="174" fontId="41" fillId="0" borderId="10" xfId="0" applyNumberFormat="1" applyFont="1" applyBorder="1" applyAlignment="1" applyProtection="1">
      <alignment horizontal="center"/>
      <protection locked="0"/>
    </xf>
    <xf numFmtId="165" fontId="41" fillId="0" borderId="10" xfId="0" applyNumberFormat="1" applyFont="1" applyBorder="1" applyAlignment="1">
      <alignment vertical="center"/>
    </xf>
    <xf numFmtId="175" fontId="41" fillId="0" borderId="10" xfId="0" applyNumberFormat="1" applyFont="1" applyBorder="1" applyAlignment="1">
      <alignment vertical="center"/>
    </xf>
    <xf numFmtId="10" fontId="41" fillId="0" borderId="10" xfId="0" applyNumberFormat="1" applyFont="1" applyBorder="1" applyAlignment="1">
      <alignment vertical="center"/>
    </xf>
    <xf numFmtId="10" fontId="41" fillId="0" borderId="10" xfId="245" applyNumberFormat="1" applyFont="1" applyFill="1" applyBorder="1" applyAlignment="1">
      <alignment vertical="center"/>
    </xf>
    <xf numFmtId="175" fontId="43" fillId="0" borderId="0" xfId="0" applyNumberFormat="1" applyFont="1"/>
    <xf numFmtId="43" fontId="43" fillId="0" borderId="24" xfId="149" applyFont="1" applyFill="1" applyBorder="1"/>
    <xf numFmtId="0" fontId="81" fillId="0" borderId="10" xfId="46" applyFont="1" applyBorder="1"/>
    <xf numFmtId="168" fontId="81" fillId="0" borderId="10" xfId="46" applyNumberFormat="1" applyFont="1" applyBorder="1"/>
    <xf numFmtId="0" fontId="41" fillId="0" borderId="10" xfId="46" applyFont="1" applyBorder="1"/>
    <xf numFmtId="43" fontId="43" fillId="0" borderId="0" xfId="0" applyNumberFormat="1" applyFont="1"/>
    <xf numFmtId="41" fontId="82" fillId="0" borderId="0" xfId="51" applyFont="1"/>
    <xf numFmtId="168" fontId="41" fillId="0" borderId="0" xfId="46" applyNumberFormat="1" applyFont="1"/>
    <xf numFmtId="10" fontId="41" fillId="0" borderId="0" xfId="57" applyNumberFormat="1" applyFont="1"/>
    <xf numFmtId="0" fontId="41" fillId="39" borderId="10" xfId="0" applyFont="1" applyFill="1" applyBorder="1" applyProtection="1">
      <protection locked="0"/>
    </xf>
    <xf numFmtId="0" fontId="41" fillId="39" borderId="11" xfId="0" applyFont="1" applyFill="1" applyBorder="1" applyProtection="1">
      <protection locked="0"/>
    </xf>
    <xf numFmtId="0" fontId="41" fillId="39" borderId="12" xfId="0" applyFont="1" applyFill="1" applyBorder="1" applyAlignment="1">
      <alignment horizontal="left" vertical="center"/>
    </xf>
    <xf numFmtId="0" fontId="41" fillId="39" borderId="10" xfId="0" applyFont="1" applyFill="1" applyBorder="1" applyAlignment="1">
      <alignment horizontal="center" vertical="center"/>
    </xf>
    <xf numFmtId="168" fontId="43" fillId="0" borderId="24" xfId="1" applyFont="1" applyFill="1" applyBorder="1"/>
    <xf numFmtId="168" fontId="82" fillId="0" borderId="0" xfId="46" applyNumberFormat="1" applyFont="1"/>
    <xf numFmtId="166" fontId="83" fillId="0" borderId="0" xfId="45" applyFont="1" applyAlignment="1">
      <alignment vertical="center"/>
    </xf>
    <xf numFmtId="0" fontId="84" fillId="0" borderId="11" xfId="0" applyFont="1" applyBorder="1" applyAlignment="1">
      <alignment horizontal="left" vertical="center"/>
    </xf>
    <xf numFmtId="0" fontId="84" fillId="0" borderId="12" xfId="0" applyFont="1" applyBorder="1" applyAlignment="1">
      <alignment horizontal="left" vertical="center"/>
    </xf>
    <xf numFmtId="0" fontId="83" fillId="39" borderId="11" xfId="0" applyFont="1" applyFill="1" applyBorder="1" applyAlignment="1">
      <alignment vertical="center" wrapText="1"/>
    </xf>
    <xf numFmtId="0" fontId="83" fillId="39" borderId="12" xfId="0" applyFont="1" applyFill="1" applyBorder="1" applyAlignment="1">
      <alignment vertical="center" wrapText="1"/>
    </xf>
    <xf numFmtId="4" fontId="83" fillId="39" borderId="10" xfId="0" applyNumberFormat="1" applyFont="1" applyFill="1" applyBorder="1" applyAlignment="1">
      <alignment horizontal="right" vertical="center"/>
    </xf>
    <xf numFmtId="177" fontId="83" fillId="39" borderId="10" xfId="51" applyNumberFormat="1" applyFont="1" applyFill="1" applyBorder="1" applyAlignment="1">
      <alignment horizontal="right" vertical="center"/>
    </xf>
    <xf numFmtId="0" fontId="83" fillId="39" borderId="0" xfId="0" applyFont="1" applyFill="1" applyAlignment="1">
      <alignment vertical="center" wrapText="1"/>
    </xf>
    <xf numFmtId="4" fontId="83" fillId="39" borderId="0" xfId="0" applyNumberFormat="1" applyFont="1" applyFill="1" applyAlignment="1">
      <alignment horizontal="right" vertical="center"/>
    </xf>
    <xf numFmtId="177" fontId="83" fillId="39" borderId="0" xfId="51" applyNumberFormat="1" applyFont="1" applyFill="1" applyBorder="1" applyAlignment="1">
      <alignment horizontal="right" vertical="center"/>
    </xf>
    <xf numFmtId="168" fontId="85" fillId="39" borderId="0" xfId="1" applyFont="1" applyFill="1"/>
    <xf numFmtId="167" fontId="83" fillId="39" borderId="0" xfId="1" applyNumberFormat="1" applyFont="1" applyFill="1" applyBorder="1" applyAlignment="1">
      <alignment horizontal="right" vertical="center"/>
    </xf>
    <xf numFmtId="1" fontId="79" fillId="0" borderId="0" xfId="1" applyNumberFormat="1" applyFont="1" applyBorder="1" applyAlignment="1">
      <alignment horizontal="right" vertical="center"/>
    </xf>
    <xf numFmtId="0" fontId="84" fillId="0" borderId="11" xfId="0" applyFont="1" applyBorder="1" applyAlignment="1">
      <alignment vertical="center"/>
    </xf>
    <xf numFmtId="0" fontId="84" fillId="0" borderId="12" xfId="0" applyFont="1" applyBorder="1" applyAlignment="1">
      <alignment vertical="center"/>
    </xf>
    <xf numFmtId="167" fontId="83" fillId="39" borderId="10" xfId="1" applyNumberFormat="1" applyFont="1" applyFill="1" applyBorder="1" applyAlignment="1">
      <alignment horizontal="right" vertical="center"/>
    </xf>
    <xf numFmtId="1" fontId="79" fillId="0" borderId="10" xfId="1" applyNumberFormat="1" applyFont="1" applyBorder="1" applyAlignment="1">
      <alignment horizontal="right" vertical="center"/>
    </xf>
    <xf numFmtId="167" fontId="83" fillId="0" borderId="10" xfId="0" applyNumberFormat="1" applyFont="1" applyBorder="1" applyAlignment="1">
      <alignment horizontal="right" vertical="center"/>
    </xf>
    <xf numFmtId="0" fontId="83" fillId="0" borderId="0" xfId="0" applyFont="1" applyAlignment="1">
      <alignment horizontal="left" vertical="center" wrapText="1"/>
    </xf>
    <xf numFmtId="43" fontId="37" fillId="0" borderId="0" xfId="49" applyNumberFormat="1" applyFont="1"/>
    <xf numFmtId="0" fontId="37" fillId="0" borderId="0" xfId="49" applyFont="1"/>
    <xf numFmtId="168" fontId="86" fillId="39" borderId="0" xfId="1" applyFont="1" applyFill="1"/>
    <xf numFmtId="0" fontId="37" fillId="39" borderId="0" xfId="49" applyFont="1" applyFill="1"/>
    <xf numFmtId="168" fontId="80" fillId="39" borderId="0" xfId="1" applyFont="1" applyFill="1" applyBorder="1"/>
    <xf numFmtId="168" fontId="80" fillId="39" borderId="0" xfId="1" applyFont="1" applyFill="1"/>
    <xf numFmtId="43" fontId="41" fillId="0" borderId="0" xfId="49" applyNumberFormat="1" applyFont="1"/>
    <xf numFmtId="0" fontId="41" fillId="0" borderId="0" xfId="49" applyFont="1" applyAlignment="1">
      <alignment horizontal="center"/>
    </xf>
    <xf numFmtId="0" fontId="81" fillId="0" borderId="0" xfId="49" quotePrefix="1" applyFont="1" applyAlignment="1">
      <alignment horizontal="center"/>
    </xf>
    <xf numFmtId="0" fontId="79" fillId="0" borderId="0" xfId="0" applyFont="1" applyAlignment="1">
      <alignment horizontal="center"/>
    </xf>
    <xf numFmtId="0" fontId="41" fillId="0" borderId="0" xfId="49" quotePrefix="1" applyFont="1" applyAlignment="1">
      <alignment horizontal="center"/>
    </xf>
    <xf numFmtId="173" fontId="81" fillId="0" borderId="10" xfId="45" applyNumberFormat="1" applyFont="1" applyFill="1" applyBorder="1"/>
    <xf numFmtId="41" fontId="81" fillId="0" borderId="10" xfId="51" applyFont="1" applyFill="1" applyBorder="1" applyAlignment="1">
      <alignment horizontal="left" indent="5"/>
    </xf>
    <xf numFmtId="41" fontId="41" fillId="0" borderId="0" xfId="51" applyFont="1"/>
    <xf numFmtId="41" fontId="41" fillId="39" borderId="0" xfId="51" applyFont="1" applyFill="1"/>
    <xf numFmtId="171" fontId="34" fillId="0" borderId="23" xfId="1" applyNumberFormat="1" applyFont="1" applyFill="1" applyBorder="1" applyAlignment="1">
      <alignment horizontal="left" vertical="center" indent="1"/>
    </xf>
    <xf numFmtId="171" fontId="34" fillId="0" borderId="23" xfId="1" applyNumberFormat="1" applyFont="1" applyFill="1" applyBorder="1" applyAlignment="1"/>
    <xf numFmtId="1" fontId="34" fillId="0" borderId="23" xfId="1" applyNumberFormat="1" applyFont="1" applyFill="1" applyBorder="1" applyAlignment="1"/>
    <xf numFmtId="171" fontId="34" fillId="0" borderId="23" xfId="1" applyNumberFormat="1" applyFont="1" applyFill="1" applyBorder="1" applyAlignment="1">
      <alignment vertical="center"/>
    </xf>
    <xf numFmtId="1" fontId="34" fillId="0" borderId="23" xfId="1" applyNumberFormat="1" applyFont="1" applyFill="1" applyBorder="1" applyAlignment="1">
      <alignment vertical="center"/>
    </xf>
    <xf numFmtId="168" fontId="41" fillId="0" borderId="10" xfId="1" applyFont="1" applyFill="1" applyBorder="1"/>
    <xf numFmtId="177" fontId="41" fillId="0" borderId="10" xfId="51" applyNumberFormat="1" applyFont="1" applyFill="1" applyBorder="1"/>
    <xf numFmtId="1" fontId="41" fillId="0" borderId="10" xfId="51" applyNumberFormat="1" applyFont="1" applyFill="1" applyBorder="1"/>
    <xf numFmtId="4" fontId="43" fillId="0" borderId="10" xfId="0" applyNumberFormat="1" applyFont="1" applyBorder="1" applyAlignment="1">
      <alignment horizontal="right" vertical="center"/>
    </xf>
    <xf numFmtId="1" fontId="43" fillId="0" borderId="10" xfId="1" applyNumberFormat="1" applyFont="1" applyFill="1" applyBorder="1" applyAlignment="1">
      <alignment horizontal="right" vertical="center"/>
    </xf>
    <xf numFmtId="1" fontId="43" fillId="0" borderId="10" xfId="0" applyNumberFormat="1" applyFont="1" applyBorder="1" applyAlignment="1">
      <alignment horizontal="right" vertical="center"/>
    </xf>
    <xf numFmtId="177" fontId="43" fillId="0" borderId="10" xfId="51" applyNumberFormat="1" applyFont="1" applyFill="1" applyBorder="1" applyAlignment="1">
      <alignment horizontal="right" vertical="center"/>
    </xf>
    <xf numFmtId="0" fontId="40" fillId="0" borderId="0" xfId="0" applyFont="1" applyAlignment="1">
      <alignment horizontal="center"/>
    </xf>
    <xf numFmtId="0" fontId="49" fillId="33" borderId="0" xfId="0" applyFont="1" applyFill="1" applyAlignment="1">
      <alignment horizontal="center" vertical="center" wrapText="1"/>
    </xf>
    <xf numFmtId="170" fontId="31" fillId="0" borderId="0" xfId="44" applyFont="1" applyAlignment="1">
      <alignment horizontal="left" wrapText="1"/>
    </xf>
    <xf numFmtId="0" fontId="50" fillId="0" borderId="0" xfId="0" applyFont="1" applyAlignment="1">
      <alignment horizontal="left"/>
    </xf>
    <xf numFmtId="0" fontId="52" fillId="0" borderId="0" xfId="0" applyFont="1" applyAlignment="1">
      <alignment horizontal="left"/>
    </xf>
    <xf numFmtId="0" fontId="53" fillId="33" borderId="22" xfId="0" applyFont="1" applyFill="1" applyBorder="1" applyAlignment="1">
      <alignment horizontal="center" vertical="center"/>
    </xf>
    <xf numFmtId="0" fontId="53" fillId="33" borderId="21" xfId="0" applyFont="1" applyFill="1" applyBorder="1" applyAlignment="1">
      <alignment horizontal="center" vertical="center"/>
    </xf>
    <xf numFmtId="170" fontId="31" fillId="0" borderId="0" xfId="44" applyFont="1" applyAlignment="1">
      <alignment horizontal="left" vertical="center" wrapText="1"/>
    </xf>
    <xf numFmtId="170" fontId="31" fillId="0" borderId="0" xfId="44" applyFont="1" applyAlignment="1">
      <alignment horizontal="left"/>
    </xf>
    <xf numFmtId="0" fontId="51" fillId="0" borderId="0" xfId="0" applyFont="1" applyAlignment="1">
      <alignment horizontal="left"/>
    </xf>
    <xf numFmtId="0" fontId="52" fillId="0" borderId="0" xfId="0" applyFont="1" applyAlignment="1">
      <alignment horizontal="left" vertical="center"/>
    </xf>
    <xf numFmtId="0" fontId="53" fillId="33" borderId="10" xfId="0" applyFont="1" applyFill="1" applyBorder="1" applyAlignment="1">
      <alignment horizontal="center" vertical="center" wrapText="1"/>
    </xf>
    <xf numFmtId="171" fontId="51" fillId="39" borderId="11" xfId="1" applyNumberFormat="1" applyFont="1" applyFill="1" applyBorder="1" applyAlignment="1">
      <alignment horizontal="center" vertical="center"/>
    </xf>
    <xf numFmtId="171" fontId="51" fillId="39" borderId="19" xfId="1" applyNumberFormat="1" applyFont="1" applyFill="1" applyBorder="1" applyAlignment="1">
      <alignment horizontal="center" vertical="center"/>
    </xf>
    <xf numFmtId="171" fontId="51" fillId="39" borderId="12" xfId="1" applyNumberFormat="1" applyFont="1" applyFill="1" applyBorder="1" applyAlignment="1">
      <alignment horizontal="center" vertical="center"/>
    </xf>
    <xf numFmtId="171" fontId="51" fillId="39" borderId="10" xfId="51" applyNumberFormat="1" applyFont="1" applyFill="1" applyBorder="1" applyAlignment="1">
      <alignment horizontal="right" vertical="center" wrapText="1" indent="1"/>
    </xf>
    <xf numFmtId="171" fontId="51" fillId="39" borderId="10" xfId="51" applyNumberFormat="1" applyFont="1" applyFill="1" applyBorder="1" applyAlignment="1">
      <alignment horizontal="left" vertical="center"/>
    </xf>
    <xf numFmtId="1" fontId="34" fillId="39" borderId="10" xfId="51" applyNumberFormat="1" applyFont="1" applyFill="1" applyBorder="1" applyAlignment="1">
      <alignment horizontal="right" vertical="center"/>
    </xf>
    <xf numFmtId="177" fontId="51" fillId="39" borderId="10" xfId="51" applyNumberFormat="1" applyFont="1" applyFill="1" applyBorder="1" applyAlignment="1">
      <alignment horizontal="right" vertical="center" indent="1"/>
    </xf>
    <xf numFmtId="177" fontId="51" fillId="39" borderId="10" xfId="51" applyNumberFormat="1" applyFont="1" applyFill="1" applyBorder="1" applyAlignment="1">
      <alignment horizontal="left" vertical="center" indent="1"/>
    </xf>
    <xf numFmtId="171" fontId="34" fillId="39" borderId="10" xfId="51" applyNumberFormat="1" applyFont="1" applyFill="1" applyBorder="1" applyAlignment="1">
      <alignment horizontal="right" vertical="center" wrapText="1" indent="1"/>
    </xf>
    <xf numFmtId="1" fontId="34" fillId="39" borderId="10" xfId="51" applyNumberFormat="1" applyFont="1" applyFill="1" applyBorder="1" applyAlignment="1">
      <alignment horizontal="right" vertical="center" wrapText="1" indent="1"/>
    </xf>
    <xf numFmtId="171" fontId="34" fillId="39" borderId="10" xfId="51" applyNumberFormat="1" applyFont="1" applyFill="1" applyBorder="1" applyAlignment="1">
      <alignment horizontal="left" vertical="center"/>
    </xf>
    <xf numFmtId="0" fontId="51" fillId="39" borderId="16" xfId="0" applyFont="1" applyFill="1" applyBorder="1" applyAlignment="1">
      <alignment horizontal="left" vertical="center" wrapText="1"/>
    </xf>
    <xf numFmtId="0" fontId="51" fillId="39" borderId="25" xfId="0" applyFont="1" applyFill="1" applyBorder="1" applyAlignment="1">
      <alignment horizontal="left" vertical="center" wrapText="1"/>
    </xf>
    <xf numFmtId="0" fontId="34" fillId="39" borderId="16" xfId="0" applyFont="1" applyFill="1" applyBorder="1" applyAlignment="1">
      <alignment vertical="center" wrapText="1"/>
    </xf>
    <xf numFmtId="0" fontId="34" fillId="39" borderId="25" xfId="0" applyFont="1" applyFill="1" applyBorder="1" applyAlignment="1">
      <alignment vertical="center" wrapText="1"/>
    </xf>
    <xf numFmtId="170" fontId="58" fillId="0" borderId="0" xfId="44" applyFont="1" applyAlignment="1">
      <alignment horizontal="left"/>
    </xf>
    <xf numFmtId="0" fontId="80" fillId="33" borderId="13" xfId="0" applyFont="1" applyFill="1" applyBorder="1" applyAlignment="1">
      <alignment horizontal="center" vertical="center" wrapText="1"/>
    </xf>
    <xf numFmtId="0" fontId="80" fillId="33" borderId="14" xfId="0" applyFont="1" applyFill="1" applyBorder="1" applyAlignment="1">
      <alignment horizontal="center" vertical="center" wrapText="1"/>
    </xf>
    <xf numFmtId="0" fontId="80" fillId="33" borderId="13" xfId="0" applyFont="1" applyFill="1" applyBorder="1" applyAlignment="1">
      <alignment horizontal="center" vertical="center"/>
    </xf>
    <xf numFmtId="0" fontId="80" fillId="33" borderId="14" xfId="0" applyFont="1" applyFill="1" applyBorder="1" applyAlignment="1">
      <alignment horizontal="center" vertical="center"/>
    </xf>
    <xf numFmtId="0" fontId="80" fillId="33" borderId="22" xfId="0" applyFont="1" applyFill="1" applyBorder="1" applyAlignment="1">
      <alignment horizontal="center" vertical="center"/>
    </xf>
    <xf numFmtId="0" fontId="80" fillId="33" borderId="20" xfId="0" applyFont="1" applyFill="1" applyBorder="1" applyAlignment="1">
      <alignment horizontal="center" vertical="center"/>
    </xf>
    <xf numFmtId="0" fontId="80" fillId="33" borderId="17" xfId="0" applyFont="1" applyFill="1" applyBorder="1" applyAlignment="1">
      <alignment horizontal="center" vertical="center"/>
    </xf>
    <xf numFmtId="0" fontId="80" fillId="33" borderId="18" xfId="0" applyFont="1" applyFill="1" applyBorder="1" applyAlignment="1">
      <alignment horizontal="center" vertical="center"/>
    </xf>
    <xf numFmtId="0" fontId="81" fillId="0" borderId="11" xfId="46" applyFont="1" applyBorder="1" applyAlignment="1">
      <alignment horizontal="center"/>
    </xf>
    <xf numFmtId="0" fontId="81" fillId="0" borderId="12" xfId="46" applyFont="1" applyBorder="1" applyAlignment="1">
      <alignment horizontal="center"/>
    </xf>
    <xf numFmtId="0" fontId="80" fillId="33" borderId="11" xfId="0" applyFont="1" applyFill="1" applyBorder="1" applyAlignment="1">
      <alignment horizontal="center" vertical="center"/>
    </xf>
    <xf numFmtId="0" fontId="80" fillId="33" borderId="12" xfId="0" applyFont="1" applyFill="1" applyBorder="1" applyAlignment="1">
      <alignment horizontal="center" vertical="center"/>
    </xf>
    <xf numFmtId="0" fontId="41" fillId="0" borderId="0" xfId="49" applyFont="1" applyAlignment="1">
      <alignment horizontal="left" vertical="center" wrapText="1"/>
    </xf>
    <xf numFmtId="0" fontId="43" fillId="0" borderId="0" xfId="0" applyFont="1" applyAlignment="1">
      <alignment horizontal="left" vertical="center" wrapText="1"/>
    </xf>
    <xf numFmtId="0" fontId="80" fillId="33" borderId="11" xfId="0" applyFont="1" applyFill="1" applyBorder="1" applyAlignment="1">
      <alignment horizontal="center" vertical="center" wrapText="1"/>
    </xf>
    <xf numFmtId="0" fontId="80" fillId="33" borderId="12" xfId="0" applyFont="1" applyFill="1" applyBorder="1" applyAlignment="1">
      <alignment horizontal="center" vertical="center" wrapText="1"/>
    </xf>
    <xf numFmtId="0" fontId="80" fillId="33" borderId="10" xfId="0" applyFont="1" applyFill="1" applyBorder="1" applyAlignment="1">
      <alignment horizontal="center" vertical="center" wrapText="1"/>
    </xf>
    <xf numFmtId="0" fontId="43" fillId="0" borderId="0" xfId="0" applyFont="1" applyAlignment="1">
      <alignment horizontal="left" vertical="top" wrapText="1"/>
    </xf>
    <xf numFmtId="9" fontId="43" fillId="0" borderId="10" xfId="0" applyNumberFormat="1" applyFont="1" applyBorder="1" applyAlignment="1">
      <alignment horizontal="center" vertical="center"/>
    </xf>
    <xf numFmtId="0" fontId="43" fillId="0" borderId="10" xfId="0" applyFont="1" applyBorder="1" applyAlignment="1">
      <alignment horizontal="center" vertical="center"/>
    </xf>
    <xf numFmtId="0" fontId="43" fillId="0" borderId="10" xfId="0" applyFont="1" applyBorder="1" applyAlignment="1">
      <alignment horizontal="left" wrapText="1" indent="1"/>
    </xf>
    <xf numFmtId="0" fontId="43" fillId="0" borderId="10" xfId="0" applyFont="1" applyBorder="1" applyAlignment="1">
      <alignment horizontal="left" vertical="center" wrapText="1" indent="1"/>
    </xf>
    <xf numFmtId="0" fontId="80" fillId="33" borderId="10" xfId="0" applyFont="1" applyFill="1" applyBorder="1" applyAlignment="1">
      <alignment horizontal="center" vertical="center"/>
    </xf>
    <xf numFmtId="0" fontId="43" fillId="0" borderId="0" xfId="0" applyFont="1" applyAlignment="1">
      <alignment horizontal="left" wrapText="1"/>
    </xf>
    <xf numFmtId="0" fontId="41" fillId="0" borderId="0" xfId="0" applyFont="1" applyAlignment="1">
      <alignment horizontal="left" vertical="center" wrapText="1"/>
    </xf>
    <xf numFmtId="0" fontId="79" fillId="0" borderId="0" xfId="0" applyFont="1" applyAlignment="1">
      <alignment horizontal="left" vertical="center" wrapText="1"/>
    </xf>
    <xf numFmtId="0" fontId="79" fillId="0" borderId="0" xfId="0" applyFont="1" applyAlignment="1">
      <alignment horizontal="left"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53" fillId="33" borderId="12" xfId="0" applyFont="1" applyFill="1" applyBorder="1" applyAlignment="1">
      <alignment horizontal="center" vertical="center"/>
    </xf>
    <xf numFmtId="0" fontId="53" fillId="33" borderId="17" xfId="0" applyFont="1" applyFill="1" applyBorder="1" applyAlignment="1">
      <alignment horizontal="center" vertical="center"/>
    </xf>
    <xf numFmtId="0" fontId="53" fillId="33" borderId="20" xfId="0" applyFont="1" applyFill="1" applyBorder="1" applyAlignment="1">
      <alignment horizontal="center" vertical="center"/>
    </xf>
    <xf numFmtId="0" fontId="53" fillId="33" borderId="18" xfId="0" applyFont="1" applyFill="1" applyBorder="1" applyAlignment="1">
      <alignment horizontal="center" vertical="center"/>
    </xf>
    <xf numFmtId="0" fontId="32" fillId="0" borderId="0" xfId="49" applyFont="1" applyAlignment="1">
      <alignment horizontal="left" vertical="center" wrapText="1"/>
    </xf>
    <xf numFmtId="0" fontId="34" fillId="0" borderId="0" xfId="0" applyFont="1" applyAlignment="1">
      <alignment horizontal="left" vertical="top" wrapText="1"/>
    </xf>
    <xf numFmtId="0" fontId="34" fillId="0" borderId="0" xfId="0" applyFont="1" applyAlignment="1">
      <alignment horizontal="left" vertical="center" wrapText="1"/>
    </xf>
    <xf numFmtId="0" fontId="53" fillId="33" borderId="11" xfId="0" applyFont="1" applyFill="1" applyBorder="1" applyAlignment="1">
      <alignment horizontal="center" vertical="center" wrapText="1"/>
    </xf>
    <xf numFmtId="0" fontId="53" fillId="33" borderId="12" xfId="0" applyFont="1" applyFill="1" applyBorder="1" applyAlignment="1">
      <alignment horizontal="center" vertical="center" wrapText="1"/>
    </xf>
    <xf numFmtId="0" fontId="31" fillId="0" borderId="11" xfId="46" applyFont="1" applyBorder="1" applyAlignment="1">
      <alignment horizontal="center"/>
    </xf>
    <xf numFmtId="0" fontId="31" fillId="0" borderId="12" xfId="46" applyFont="1" applyBorder="1" applyAlignment="1">
      <alignment horizontal="center"/>
    </xf>
    <xf numFmtId="167" fontId="64" fillId="35" borderId="0" xfId="1" applyNumberFormat="1" applyFont="1" applyFill="1" applyAlignment="1">
      <alignment horizontal="center" wrapText="1"/>
    </xf>
  </cellXfs>
  <cellStyles count="248">
    <cellStyle name="          _x000d__x000a_386grabber=VGA.3GR_x000d__x000a_" xfId="72" xr:uid="{3B2EA6D6-9AD7-4E38-AA9D-03B0DEA2046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0] 2" xfId="81" xr:uid="{3C76A092-425A-47B1-ACD3-96A7ECF5DC5D}"/>
    <cellStyle name="Comma [0] 2 2" xfId="83" xr:uid="{2FF0821A-6563-4AEB-A741-B2E2DDC915E7}"/>
    <cellStyle name="Comma [0] 2 2 2" xfId="113" xr:uid="{E15CA6FF-2891-4E1D-AE10-8C732E79EC7A}"/>
    <cellStyle name="Comma [0] 2 2 2 2" xfId="208" xr:uid="{9138560E-2BBC-4676-8347-16DD6D234CD7}"/>
    <cellStyle name="Comma [0] 2 2 2 3" xfId="161" xr:uid="{2C40B238-A5EB-4030-BA72-8BC425471293}"/>
    <cellStyle name="Comma [0] 2 2 3" xfId="195" xr:uid="{44B8AB3F-D43A-4E30-9F03-951C249EA70B}"/>
    <cellStyle name="Comma [0] 2 2 4" xfId="183" xr:uid="{F6493505-6FC7-494A-B252-F4D5F25224D6}"/>
    <cellStyle name="Comma [0] 2 2 5" xfId="151" xr:uid="{416881C4-5436-452E-B933-14FA198EA4E4}"/>
    <cellStyle name="Comma [0] 2 3" xfId="112" xr:uid="{3D4F54CF-D7B3-4C46-B0BE-83192F1E3A16}"/>
    <cellStyle name="Comma [0] 2 3 2" xfId="207" xr:uid="{519577A8-F97A-4F64-A13A-F3353E797267}"/>
    <cellStyle name="Comma [0] 2 3 3" xfId="160" xr:uid="{50250919-175D-4FB8-BBC0-40D4D16E87DC}"/>
    <cellStyle name="Comma [0] 2 4" xfId="148" xr:uid="{16039F4F-D3AC-4055-AC7A-E5624E5D7558}"/>
    <cellStyle name="Comma [0] 2 5" xfId="182" xr:uid="{C4E1E27D-01F8-455B-A759-CA0C41AE5668}"/>
    <cellStyle name="Comma 2" xfId="50" xr:uid="{00000000-0005-0000-0000-00001D000000}"/>
    <cellStyle name="Comma 2 2" xfId="55" xr:uid="{00000000-0005-0000-0000-00001E000000}"/>
    <cellStyle name="Comma 2 2 2" xfId="100" xr:uid="{EFBB52B6-1E5F-4D9A-8784-5BE4667991A4}"/>
    <cellStyle name="Comma 2 2 2 2" xfId="118" xr:uid="{88093735-5AD0-400F-88A0-A02F4328DD2E}"/>
    <cellStyle name="Comma 2 2 2 2 2" xfId="213" xr:uid="{89E0B532-5ED5-4AD9-8EFB-A9AC8A7FE14B}"/>
    <cellStyle name="Comma 2 2 2 2 3" xfId="166" xr:uid="{7B2884FC-6FD6-47AF-964B-E8F6A88CF69B}"/>
    <cellStyle name="Comma 2 2 2 3" xfId="199" xr:uid="{459878C0-C0D3-4276-8E0B-F600B4EDDADE}"/>
    <cellStyle name="Comma 2 2 2 4" xfId="188" xr:uid="{1B7E840E-9ADF-4378-863C-9A79AFE6ABBC}"/>
    <cellStyle name="Comma 2 2 2 5" xfId="155" xr:uid="{07D98E84-532E-4700-8A85-2DBACD98CBD9}"/>
    <cellStyle name="Comma 2 2 3" xfId="116" xr:uid="{511475E3-3F53-455B-8F35-01BF756A85EE}"/>
    <cellStyle name="Comma 2 2 3 2" xfId="211" xr:uid="{1455A3EE-4AB9-4638-9292-9D0999445DA8}"/>
    <cellStyle name="Comma 2 2 3 3" xfId="164" xr:uid="{5F23FC38-61A0-45FA-9D5F-334D2AD78CAB}"/>
    <cellStyle name="Comma 2 2 4" xfId="144" xr:uid="{D89E0E3A-9D07-4D6F-B77D-34FCBB156655}"/>
    <cellStyle name="Comma 2 2 5" xfId="186" xr:uid="{D01014D5-7185-43A3-8325-D7A162D4C612}"/>
    <cellStyle name="Comma 2 2 6" xfId="97" xr:uid="{387B636F-D775-40B0-8C8A-77B29AF3FDE7}"/>
    <cellStyle name="Comma 2 2 7" xfId="68" xr:uid="{59B2D8C1-2C6F-416E-9708-FAA777B613B5}"/>
    <cellStyle name="Comma 2 2 8" xfId="226" xr:uid="{C23102A2-8E7B-4267-937B-105494B80959}"/>
    <cellStyle name="Comma 2 2 9" xfId="63" xr:uid="{47F97648-72C1-4BD6-8CEC-EFEA07FE4359}"/>
    <cellStyle name="Comma 2 3" xfId="114" xr:uid="{61FAE388-EB06-48CD-BE91-A1D5AC20691D}"/>
    <cellStyle name="Comma 2 3 2" xfId="209" xr:uid="{20B1913D-9C55-4E8E-851D-759536F0C4D4}"/>
    <cellStyle name="Comma 2 3 3" xfId="162" xr:uid="{21D2D203-C6C0-4938-A434-AF4F089AB335}"/>
    <cellStyle name="Comma 2 4" xfId="196" xr:uid="{04425C75-037F-46A6-A903-F3E7E8D67E98}"/>
    <cellStyle name="Comma 2 5" xfId="184" xr:uid="{66BD07A6-D025-408C-AF9B-147C067759A4}"/>
    <cellStyle name="Comma 2 6" xfId="152" xr:uid="{62FFA87D-C150-4FD6-8F4F-E9C0E3141A3D}"/>
    <cellStyle name="Comma 2 7" xfId="84" xr:uid="{68FF14FA-32C0-4412-9A01-418C79F05F1B}"/>
    <cellStyle name="Comma 2 8" xfId="229" xr:uid="{B154BF1D-035D-4F0B-A13A-8B96429FA609}"/>
    <cellStyle name="Comma 3" xfId="93" xr:uid="{778820F1-54C2-4A56-B700-3E784666F2F5}"/>
    <cellStyle name="Comma 3 2" xfId="133" xr:uid="{21F85D56-9C1D-49BC-A794-0FFA26E200D2}"/>
    <cellStyle name="Comma 4" xfId="94" xr:uid="{456E5C12-1C7E-49C5-BA0B-C8BA0B306B5B}"/>
    <cellStyle name="Comma 4 2" xfId="134" xr:uid="{8091119E-E6E0-460D-86D0-921429EA025F}"/>
    <cellStyle name="Comma 5" xfId="82" xr:uid="{525BCA87-03EA-4069-B71B-B05119DCD756}"/>
    <cellStyle name="Comma 5 2" xfId="131" xr:uid="{91927FFF-8701-4967-9C92-82E6B9C953C9}"/>
    <cellStyle name="Comma 6" xfId="90" xr:uid="{25B8D004-B9B9-4F15-9650-4122E9A12C8F}"/>
    <cellStyle name="Comma 6 2" xfId="132" xr:uid="{131843BB-189B-4591-80DF-7D1D0D6EB43B}"/>
    <cellStyle name="Comma 7" xfId="95" xr:uid="{E94D02A0-4BE5-4727-BB4F-0E93C8B0C811}"/>
    <cellStyle name="Comma 7 2" xfId="135" xr:uid="{91A33982-9653-42B8-8E85-2BCCAC3F7F74}"/>
    <cellStyle name="Comma 8" xfId="96" xr:uid="{D19FE2D4-67F6-4205-90FF-5F4E94AAC68A}"/>
    <cellStyle name="Comma 8 2" xfId="136" xr:uid="{FA8F2F36-92E1-4F2C-A44E-8757629F404D}"/>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Incorrecto" xfId="7" builtinId="27" customBuiltin="1"/>
    <cellStyle name="Millares" xfId="1" builtinId="3"/>
    <cellStyle name="Millares [0]" xfId="51" builtinId="6"/>
    <cellStyle name="Millares [0] 10" xfId="98" xr:uid="{7027B8B8-83EF-420C-9FA9-78EF53089FD0}"/>
    <cellStyle name="Millares [0] 11" xfId="70" xr:uid="{918926A1-D1AD-4499-A95D-5E9633C87512}"/>
    <cellStyle name="Millares [0] 12" xfId="65" xr:uid="{393FBA3E-7033-4589-A4F4-B647B0487923}"/>
    <cellStyle name="Millares [0] 13" xfId="224" xr:uid="{CA8CCFB0-9790-4D65-B5F8-BD199CC0DF66}"/>
    <cellStyle name="Millares [0] 14" xfId="61" xr:uid="{DD37AB62-8369-4A26-A238-129480FD4970}"/>
    <cellStyle name="Millares [0] 2" xfId="45" xr:uid="{00000000-0005-0000-0000-000028000000}"/>
    <cellStyle name="Millares [0] 2 2" xfId="54" xr:uid="{00000000-0005-0000-0000-000029000000}"/>
    <cellStyle name="Millares [0] 2 2 2" xfId="121" xr:uid="{444087E8-D5B6-444C-88A1-E47440159E93}"/>
    <cellStyle name="Millares [0] 2 2 2 2" xfId="216" xr:uid="{BE4E9EEE-2D70-4CB0-8330-CA43B3E5B5D1}"/>
    <cellStyle name="Millares [0] 2 2 2 3" xfId="169" xr:uid="{941AE9FF-8DB4-421F-9B0A-C7296D229288}"/>
    <cellStyle name="Millares [0] 2 2 3" xfId="204" xr:uid="{036F7E65-CE62-45DB-8CBE-84C530F817D6}"/>
    <cellStyle name="Millares [0] 2 2 4" xfId="158" xr:uid="{C84026AE-336E-4DF9-BBD2-84125DCC8512}"/>
    <cellStyle name="Millares [0] 2 2 5" xfId="110" xr:uid="{C44E58CB-5201-4CA2-B5ED-389890EDAE8D}"/>
    <cellStyle name="Millares [0] 2 2 6" xfId="67" xr:uid="{653E040A-E10B-4932-B8C8-9F154A72535A}"/>
    <cellStyle name="Millares [0] 2 2 7" xfId="225" xr:uid="{2BA2888B-68FF-407A-B2E1-91C9A745561C}"/>
    <cellStyle name="Millares [0] 2 2 8" xfId="62" xr:uid="{61976DBF-B336-4DB1-956B-A9B6E8775F2D}"/>
    <cellStyle name="Millares [0] 2 3" xfId="145" xr:uid="{5BC77479-E42D-4879-A674-49930D314FF7}"/>
    <cellStyle name="Millares [0] 2 4" xfId="178" xr:uid="{4CD78668-7944-41F4-B43A-EA60FCE78FD6}"/>
    <cellStyle name="Millares [0] 2 5" xfId="99" xr:uid="{372B35B9-DA8E-4BDF-935A-FE1293E1E9E0}"/>
    <cellStyle name="Millares [0] 2 6" xfId="228" xr:uid="{2B56E1BA-D030-420D-9B03-EEAFE3194163}"/>
    <cellStyle name="Millares [0] 3" xfId="56" xr:uid="{00000000-0005-0000-0000-00002A000000}"/>
    <cellStyle name="Millares [0] 3 10" xfId="64" xr:uid="{27E7C5C7-2109-4BD3-A5FB-269E95DCE746}"/>
    <cellStyle name="Millares [0] 3 2" xfId="120" xr:uid="{2752B5B7-591E-4816-AA25-8924128D35F7}"/>
    <cellStyle name="Millares [0] 3 2 2" xfId="215" xr:uid="{787282D7-4001-496D-81B0-AA6AC59691C5}"/>
    <cellStyle name="Millares [0] 3 2 3" xfId="168" xr:uid="{82C2B9CD-7B54-4E71-965B-CA0FC84B5588}"/>
    <cellStyle name="Millares [0] 3 3" xfId="203" xr:uid="{D2B15B86-F3A6-414F-B9ED-8AB373E9ADEB}"/>
    <cellStyle name="Millares [0] 3 4" xfId="187" xr:uid="{9C29C018-411E-477B-A71F-D920A94E609E}"/>
    <cellStyle name="Millares [0] 3 5" xfId="157" xr:uid="{90C42F3F-F635-4B72-B898-BFFC4EEB9CAC}"/>
    <cellStyle name="Millares [0] 3 6" xfId="108" xr:uid="{FF67C37B-F306-45E2-9936-83FBB7EEB361}"/>
    <cellStyle name="Millares [0] 3 7" xfId="73" xr:uid="{D3AF0AA7-97EE-4E15-93F0-BA1682398B3A}"/>
    <cellStyle name="Millares [0] 3 7 2" xfId="231" xr:uid="{77655F84-978B-4D4C-B9B8-8B66FAD043EB}"/>
    <cellStyle name="Millares [0] 3 8" xfId="69" xr:uid="{68AC2F82-82C1-4A8C-B6DD-CD000AE7E0B2}"/>
    <cellStyle name="Millares [0] 3 9" xfId="227" xr:uid="{50CB471E-2D2B-4C30-BB7B-BE2E96C98810}"/>
    <cellStyle name="Millares [0] 4" xfId="117" xr:uid="{EEB70B32-37D0-4A5F-8270-B5779EC67934}"/>
    <cellStyle name="Millares [0] 4 2" xfId="212" xr:uid="{011F4C49-F916-484B-BF49-B5F019D88CA7}"/>
    <cellStyle name="Millares [0] 4 3" xfId="191" xr:uid="{905DD5C1-FC26-4433-A941-3421FEE4C6D6}"/>
    <cellStyle name="Millares [0] 4 4" xfId="165" xr:uid="{42B1FD4F-112F-4319-B161-DDEEF9B090B3}"/>
    <cellStyle name="Millares [0] 5" xfId="127" xr:uid="{00C47553-A5C1-4973-97F8-6490CBF3D58C}"/>
    <cellStyle name="Millares [0] 5 2" xfId="217" xr:uid="{7DE254B1-E8C6-4B3C-8020-5B97A1124BC4}"/>
    <cellStyle name="Millares [0] 5 3" xfId="179" xr:uid="{96B38845-845C-4C2B-8027-1868C769204E}"/>
    <cellStyle name="Millares [0] 5 4" xfId="171" xr:uid="{56D6A743-D87D-4EAF-864B-80EB3EEB3F8C}"/>
    <cellStyle name="Millares [0] 6" xfId="140" xr:uid="{C71346D5-8A9E-4E5A-B318-400A299949EA}"/>
    <cellStyle name="Millares [0] 6 2" xfId="222" xr:uid="{FE99CC80-3DEE-4C42-9179-03177617D921}"/>
    <cellStyle name="Millares [0] 6 3" xfId="192" xr:uid="{1F229CF4-03E5-4898-9869-B985E4137869}"/>
    <cellStyle name="Millares [0] 6 4" xfId="176" xr:uid="{045E468C-100F-4482-B8AF-86317EEFA101}"/>
    <cellStyle name="Millares [0] 7" xfId="126" xr:uid="{863A199F-E28E-49CB-BE99-6AB098309454}"/>
    <cellStyle name="Millares [0] 8" xfId="198" xr:uid="{E073E802-4471-4B7A-9602-ED5949E0391E}"/>
    <cellStyle name="Millares [0] 9" xfId="154" xr:uid="{64FB11A1-55D4-4CE5-9DCB-5551E88679B4}"/>
    <cellStyle name="Millares 10" xfId="123" xr:uid="{B5C8FB15-81D6-4729-853B-BE6A91C3AE3E}"/>
    <cellStyle name="Millares 10 2" xfId="143" xr:uid="{D27EBD3D-E0E8-41F1-B426-26DDDEBB320D}"/>
    <cellStyle name="Millares 11" xfId="149" xr:uid="{480CB95B-AB67-4A56-A5C2-D258294178EA}"/>
    <cellStyle name="Millares 11 2" xfId="223" xr:uid="{7EC95D47-2EAB-4B2F-AFBA-E3ED6D0ED457}"/>
    <cellStyle name="Millares 11 3" xfId="177" xr:uid="{411B36E8-AA45-4475-826A-543C5979F40E}"/>
    <cellStyle name="Millares 12" xfId="124" xr:uid="{2ED0BD92-8325-43DB-BC62-D3C40AEC65D5}"/>
    <cellStyle name="Millares 13" xfId="194" xr:uid="{CB49CCE0-56CF-4270-98C5-090BC947110E}"/>
    <cellStyle name="Millares 14" xfId="193" xr:uid="{99C7F1EE-422C-4300-8A2E-C011B7B70F46}"/>
    <cellStyle name="Millares 15" xfId="180" xr:uid="{4A0F333C-8C76-4E3E-89BE-7E7CB4BC7DFC}"/>
    <cellStyle name="Millares 16" xfId="150" xr:uid="{B6A678D4-7441-41BF-876B-9E7297BF91F6}"/>
    <cellStyle name="Millares 17" xfId="170" xr:uid="{68B5CC5C-799C-4FCF-A22A-F38D46E72045}"/>
    <cellStyle name="Millares 18" xfId="80" xr:uid="{1992A6D3-B3A7-44C2-95B9-BFBA7D22BD1C}"/>
    <cellStyle name="Millares 19" xfId="244" xr:uid="{13ACEFB8-DB29-48F9-B4F8-6B3343CC40D7}"/>
    <cellStyle name="Millares 19 2" xfId="105" xr:uid="{CB8D23BD-582C-4673-83BE-477008C99388}"/>
    <cellStyle name="Millares 19 2 2" xfId="119" xr:uid="{DCF4762F-82D0-4423-99E0-6E2354DCF33E}"/>
    <cellStyle name="Millares 19 2 2 2" xfId="214" xr:uid="{41A3C71D-EC70-473D-BB19-49021DB6CD64}"/>
    <cellStyle name="Millares 19 2 2 3" xfId="167" xr:uid="{BCEC1935-7DEC-4AFC-9349-7FB31C4AA8D6}"/>
    <cellStyle name="Millares 19 2 3" xfId="202" xr:uid="{B8F7DC33-5913-43D5-B9BA-004CF7BA6144}"/>
    <cellStyle name="Millares 19 2 4" xfId="156" xr:uid="{D08CF6AB-F420-4E1C-A156-C43A8FCE0509}"/>
    <cellStyle name="Millares 2" xfId="52" xr:uid="{00000000-0005-0000-0000-00002B000000}"/>
    <cellStyle name="Millares 2 2" xfId="86" xr:uid="{BEC81240-2D07-4183-B41C-6DE29DC2325B}"/>
    <cellStyle name="Millares 2 2 2" xfId="115" xr:uid="{BBA4AA93-8441-4F85-83B3-D425636EC9F8}"/>
    <cellStyle name="Millares 2 2 2 2" xfId="210" xr:uid="{31768793-D93E-444F-9C6F-C93755DA57EE}"/>
    <cellStyle name="Millares 2 2 2 3" xfId="163" xr:uid="{D3E56AA9-D8D4-45D0-9EB3-D8703DB7286A}"/>
    <cellStyle name="Millares 2 2 3" xfId="197" xr:uid="{27E8FC11-377E-414F-AC63-017C1554F12B}"/>
    <cellStyle name="Millares 2 2 4" xfId="185" xr:uid="{40D7C577-B67B-4D74-B4E0-EB29CCC57990}"/>
    <cellStyle name="Millares 2 2 5" xfId="153" xr:uid="{E5141416-4AE1-4EFC-A3DF-6C37A0319666}"/>
    <cellStyle name="Millares 2 3" xfId="104" xr:uid="{E15B6AC8-6F82-43B1-AE60-CE1FBD3477B1}"/>
    <cellStyle name="Millares 2 4" xfId="109" xr:uid="{E0D3185D-B9BE-4E7F-9634-26C155CF10FC}"/>
    <cellStyle name="Millares 2 4 2" xfId="125" xr:uid="{1C74E544-1604-4350-9FEE-C1ED34248E68}"/>
    <cellStyle name="Millares 2 5" xfId="85" xr:uid="{CE6FD2C3-EF02-42C2-A0F9-BE7FC11EDB7F}"/>
    <cellStyle name="Millares 2 6" xfId="71" xr:uid="{F9734C28-094C-4B6A-8437-FFF8BF6C13D4}"/>
    <cellStyle name="Millares 2 6 2" xfId="230" xr:uid="{61CC11D3-0956-42EC-BA37-7E9D72CA3412}"/>
    <cellStyle name="Millares 3" xfId="75" xr:uid="{566134E5-AB17-4896-9165-A1B5F61F1CDD}"/>
    <cellStyle name="Millares 3 2" xfId="87" xr:uid="{33850BC5-EDBF-41E1-82B6-EDF12FF6BEC3}"/>
    <cellStyle name="Millares 3 3" xfId="233" xr:uid="{C5A9151E-0A44-4FF3-AB4C-49E2C3C70922}"/>
    <cellStyle name="Millares 4" xfId="74" xr:uid="{57B61CD4-D27E-4388-848F-B6CDC2A10C6F}"/>
    <cellStyle name="Millares 4 2" xfId="142" xr:uid="{21976B17-B7DE-40CF-94AE-01C5546EDD73}"/>
    <cellStyle name="Millares 4 2 2" xfId="239" xr:uid="{0D049995-45F0-4E48-85A1-FCC71B6ECAE0}"/>
    <cellStyle name="Millares 4 3" xfId="130" xr:uid="{064D8132-76CA-4B35-99B4-299FEE38CF22}"/>
    <cellStyle name="Millares 4 3 2" xfId="219" xr:uid="{68F04B1E-8E46-4F9C-8DF2-5A70619965FA}"/>
    <cellStyle name="Millares 4 3 3" xfId="173" xr:uid="{FF2CD513-91D4-436D-B478-ACFA1937E4AB}"/>
    <cellStyle name="Millares 4 4" xfId="201" xr:uid="{3CB8C70A-A3BA-42FD-9889-03BC237E28D9}"/>
    <cellStyle name="Millares 4 4 2" xfId="242" xr:uid="{8054EDDB-327C-40ED-B4F0-C7312EF97A23}"/>
    <cellStyle name="Millares 4 5" xfId="181" xr:uid="{63BD81DC-9B93-4855-A44C-40A781059CBF}"/>
    <cellStyle name="Millares 4 6" xfId="232" xr:uid="{CA02D39B-4D7B-45C0-875F-66870FD0DBD9}"/>
    <cellStyle name="Millares 5" xfId="77" xr:uid="{F5D6159B-0F9D-4F02-AE4D-2E83E60A7162}"/>
    <cellStyle name="Millares 5 2" xfId="146" xr:uid="{E364F80C-7B98-4ECC-B005-C9D3FF8E28F0}"/>
    <cellStyle name="Millares 5 2 2" xfId="240" xr:uid="{CCA3FCF0-BD61-42CE-A122-38559578BE6E}"/>
    <cellStyle name="Millares 5 3" xfId="138" xr:uid="{D94E3D84-AF03-4594-8A1D-456AA8BF96DF}"/>
    <cellStyle name="Millares 5 3 2" xfId="220" xr:uid="{C47329A5-F203-41F3-BB98-BB43F8B32538}"/>
    <cellStyle name="Millares 5 3 3" xfId="174" xr:uid="{CAEF0B08-D0B5-4B5A-B450-9A8E1D6ED7C0}"/>
    <cellStyle name="Millares 5 4" xfId="200" xr:uid="{0BD0DA7A-9651-4CF9-90F8-7380F104DF4E}"/>
    <cellStyle name="Millares 5 4 2" xfId="241" xr:uid="{76A72418-2E2F-4929-B382-7AA34BC5EB49}"/>
    <cellStyle name="Millares 5 5" xfId="189" xr:uid="{E769589C-3131-4D98-85CA-C344FCAA4851}"/>
    <cellStyle name="Millares 5 6" xfId="235" xr:uid="{374DEB55-B1B0-4682-A117-9AFEFD1B540F}"/>
    <cellStyle name="Millares 6" xfId="78" xr:uid="{9008DB2E-E5AA-462D-8E7D-AD2C47EC0BAF}"/>
    <cellStyle name="Millares 6 2" xfId="129" xr:uid="{90703010-5992-4752-9297-BFEA0AC9836E}"/>
    <cellStyle name="Millares 6 2 2" xfId="238" xr:uid="{E1A75BFE-1997-400D-8C16-CBE174E332BF}"/>
    <cellStyle name="Millares 6 3" xfId="139" xr:uid="{BC48930B-980A-43C3-A08F-58E9CC65DA88}"/>
    <cellStyle name="Millares 6 3 2" xfId="221" xr:uid="{4785E7D6-504B-4D7C-B807-7D35C13CFF04}"/>
    <cellStyle name="Millares 6 3 3" xfId="175" xr:uid="{829E198E-14C0-4C3C-83F6-6E50618446DE}"/>
    <cellStyle name="Millares 6 4" xfId="205" xr:uid="{5562FF6F-11FC-4F38-B58E-D03D8F557B7D}"/>
    <cellStyle name="Millares 6 4 2" xfId="243" xr:uid="{95B58A18-2847-472D-8B20-B54DD8B60CD8}"/>
    <cellStyle name="Millares 6 5" xfId="190" xr:uid="{37F606AB-1039-48DC-BD7B-A685B3937ACF}"/>
    <cellStyle name="Millares 6 6" xfId="236" xr:uid="{A02B3E84-076A-4D1C-BCEF-0942CEEF5CF8}"/>
    <cellStyle name="Millares 7" xfId="76" xr:uid="{3D93FB72-EA4A-415E-A9C5-934C3D160EB6}"/>
    <cellStyle name="Millares 7 2" xfId="128" xr:uid="{AB831821-9F66-4229-9E76-7517F50E44FA}"/>
    <cellStyle name="Millares 7 2 2" xfId="218" xr:uid="{DDFEEAA7-C8AE-4BDF-A182-AB581ECF236A}"/>
    <cellStyle name="Millares 7 2 3" xfId="172" xr:uid="{4D9366BB-BD8B-4D35-9504-820987773060}"/>
    <cellStyle name="Millares 7 3" xfId="141" xr:uid="{519450C5-A90B-439B-A7BC-CF53A34CCEE3}"/>
    <cellStyle name="Millares 7 4" xfId="206" xr:uid="{FCB19F66-BF22-43A6-BD5E-1EE43554145D}"/>
    <cellStyle name="Millares 7 5" xfId="159" xr:uid="{82CEEE9C-ABC8-4A63-964D-0375C02FDAED}"/>
    <cellStyle name="Millares 7 6" xfId="111" xr:uid="{8A12438C-5D62-43EA-AB23-24BC0E03F316}"/>
    <cellStyle name="Millares 7 7" xfId="234" xr:uid="{CDA1AF57-7E42-4BCC-B184-F20044AE8CEA}"/>
    <cellStyle name="Millares 8" xfId="79" xr:uid="{D25E58D0-5332-4192-9A4E-03DF9FB8ABBA}"/>
    <cellStyle name="Millares 8 2" xfId="147" xr:uid="{AF9A716D-64DE-48C6-8FCA-C1DB9ADEFBC8}"/>
    <cellStyle name="Millares 8 3" xfId="122" xr:uid="{B6FBE7EA-0E64-4647-AA55-64370EFC9F66}"/>
    <cellStyle name="Millares 8 4" xfId="237" xr:uid="{89F30E55-29D2-4083-ADFA-BDA00F6DEE84}"/>
    <cellStyle name="Millares 9" xfId="103" xr:uid="{4039DCA6-070B-4D51-8EC7-62FA6BCBD718}"/>
    <cellStyle name="Millares 9 2" xfId="137" xr:uid="{98499F54-4002-4B05-AC67-8A1AADBD7B42}"/>
    <cellStyle name="Neutral" xfId="8" builtinId="28" customBuiltin="1"/>
    <cellStyle name="Normal" xfId="0" builtinId="0"/>
    <cellStyle name="Normal 10" xfId="102" xr:uid="{23D85130-699B-4192-A07C-B14A03E07AAE}"/>
    <cellStyle name="Normal 12" xfId="46" xr:uid="{00000000-0005-0000-0000-00002E000000}"/>
    <cellStyle name="Normal 15" xfId="47" xr:uid="{00000000-0005-0000-0000-00002F000000}"/>
    <cellStyle name="Normal 2" xfId="49" xr:uid="{00000000-0005-0000-0000-000030000000}"/>
    <cellStyle name="Normal 2 10" xfId="101" xr:uid="{7CB72E72-F552-498B-8380-5EF234840761}"/>
    <cellStyle name="Normal 2 2" xfId="88" xr:uid="{0AD771F4-0F76-4E4D-9DB8-E37BC99A8A25}"/>
    <cellStyle name="Normal 2 2 2" xfId="107" xr:uid="{6E8928A7-66F2-4256-9216-1BD55A87176B}"/>
    <cellStyle name="Normal 2 3" xfId="106" xr:uid="{7E4FE380-4268-4738-A27A-83B8A9183493}"/>
    <cellStyle name="Normal 2 4" xfId="48" xr:uid="{00000000-0005-0000-0000-000031000000}"/>
    <cellStyle name="Normal 3" xfId="53" xr:uid="{00000000-0005-0000-0000-000032000000}"/>
    <cellStyle name="Normal 3 2" xfId="59" xr:uid="{60B2EF75-737B-48FC-9C94-2517B2DB49F8}"/>
    <cellStyle name="Normal 3 3" xfId="43" xr:uid="{00000000-0005-0000-0000-000033000000}"/>
    <cellStyle name="Normal 3 4" xfId="89" xr:uid="{2549F1DB-FA08-4C8C-A883-04C0B19CB402}"/>
    <cellStyle name="Normal 3 5" xfId="66" xr:uid="{E0182B1F-E69E-43BA-8F1B-56D7C09A5289}"/>
    <cellStyle name="Normal 4" xfId="246" xr:uid="{4AA86088-4ACB-412D-8384-D84CA189028E}"/>
    <cellStyle name="Normal 5" xfId="92" xr:uid="{756763B0-3DA1-4013-8147-6318A7FFD014}"/>
    <cellStyle name="Normal_Estados Fiscal 1999" xfId="44" xr:uid="{00000000-0005-0000-0000-000034000000}"/>
    <cellStyle name="Notas" xfId="15" builtinId="10" customBuiltin="1"/>
    <cellStyle name="Porcentaje" xfId="57" builtinId="5"/>
    <cellStyle name="Porcentaje 11" xfId="247" xr:uid="{9AFC98A6-16DB-4D51-9AD0-C10BE4B8B316}"/>
    <cellStyle name="Porcentaje 3" xfId="245" xr:uid="{FCFF5E63-7227-4CC1-8A6E-D33D6D092C1C}"/>
    <cellStyle name="Porcentual 2" xfId="91" xr:uid="{5E58AAA8-EE60-4F7A-BC1F-DAA89C1BC14D}"/>
    <cellStyle name="Salida" xfId="10" builtinId="21" customBuiltin="1"/>
    <cellStyle name="Texto de advertencia" xfId="14" builtinId="11" customBuiltin="1"/>
    <cellStyle name="Texto explicativo" xfId="16" builtinId="53" customBuiltin="1"/>
    <cellStyle name="Título" xfId="60"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4">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00FF00"/>
      <color rgb="FF333399"/>
      <color rgb="FF336699"/>
      <color rgb="FF66FFFF"/>
      <color rgb="FF003366"/>
      <color rgb="FF006699"/>
      <color rgb="FF0000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256222</xdr:colOff>
      <xdr:row>2</xdr:row>
      <xdr:rowOff>202406</xdr:rowOff>
    </xdr:from>
    <xdr:to>
      <xdr:col>3</xdr:col>
      <xdr:colOff>446722</xdr:colOff>
      <xdr:row>6</xdr:row>
      <xdr:rowOff>171926</xdr:rowOff>
    </xdr:to>
    <xdr:pic>
      <xdr:nvPicPr>
        <xdr:cNvPr id="2" name="Imagen 1">
          <a:extLst>
            <a:ext uri="{FF2B5EF4-FFF2-40B4-BE49-F238E27FC236}">
              <a16:creationId xmlns:a16="http://schemas.microsoft.com/office/drawing/2014/main" id="{AF6D8507-3CBD-FE5B-90C2-FDF4E1181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816" y="607219"/>
          <a:ext cx="1762125"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489857</xdr:colOff>
      <xdr:row>1</xdr:row>
      <xdr:rowOff>18030</xdr:rowOff>
    </xdr:from>
    <xdr:to>
      <xdr:col>4</xdr:col>
      <xdr:colOff>1360714</xdr:colOff>
      <xdr:row>4</xdr:row>
      <xdr:rowOff>37494</xdr:rowOff>
    </xdr:to>
    <xdr:pic>
      <xdr:nvPicPr>
        <xdr:cNvPr id="2" name="Imagen 1">
          <a:extLst>
            <a:ext uri="{FF2B5EF4-FFF2-40B4-BE49-F238E27FC236}">
              <a16:creationId xmlns:a16="http://schemas.microsoft.com/office/drawing/2014/main" id="{0B1A1135-009E-DBAD-63AD-B1B21D438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9457" y="213973"/>
          <a:ext cx="2373086" cy="607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261257</xdr:colOff>
      <xdr:row>0</xdr:row>
      <xdr:rowOff>174172</xdr:rowOff>
    </xdr:from>
    <xdr:to>
      <xdr:col>5</xdr:col>
      <xdr:colOff>78921</xdr:colOff>
      <xdr:row>3</xdr:row>
      <xdr:rowOff>91916</xdr:rowOff>
    </xdr:to>
    <xdr:pic>
      <xdr:nvPicPr>
        <xdr:cNvPr id="2" name="Imagen 1">
          <a:extLst>
            <a:ext uri="{FF2B5EF4-FFF2-40B4-BE49-F238E27FC236}">
              <a16:creationId xmlns:a16="http://schemas.microsoft.com/office/drawing/2014/main" id="{4CB392DF-2CC0-10DD-9A6A-2F3452CC2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5914" y="174172"/>
          <a:ext cx="2604407" cy="505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435429</xdr:colOff>
      <xdr:row>1</xdr:row>
      <xdr:rowOff>0</xdr:rowOff>
    </xdr:from>
    <xdr:to>
      <xdr:col>8</xdr:col>
      <xdr:colOff>1502228</xdr:colOff>
      <xdr:row>3</xdr:row>
      <xdr:rowOff>112248</xdr:rowOff>
    </xdr:to>
    <xdr:pic>
      <xdr:nvPicPr>
        <xdr:cNvPr id="3" name="Imagen 2">
          <a:extLst>
            <a:ext uri="{FF2B5EF4-FFF2-40B4-BE49-F238E27FC236}">
              <a16:creationId xmlns:a16="http://schemas.microsoft.com/office/drawing/2014/main" id="{670F5CA4-440A-2704-9B96-AB997D052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1514077"/>
          <a:ext cx="2612571" cy="504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0</xdr:row>
      <xdr:rowOff>138546</xdr:rowOff>
    </xdr:from>
    <xdr:to>
      <xdr:col>6</xdr:col>
      <xdr:colOff>85380</xdr:colOff>
      <xdr:row>3</xdr:row>
      <xdr:rowOff>163285</xdr:rowOff>
    </xdr:to>
    <xdr:pic>
      <xdr:nvPicPr>
        <xdr:cNvPr id="3" name="Imagen 2">
          <a:extLst>
            <a:ext uri="{FF2B5EF4-FFF2-40B4-BE49-F238E27FC236}">
              <a16:creationId xmlns:a16="http://schemas.microsoft.com/office/drawing/2014/main" id="{C4654AEA-269E-B83C-E566-381050E94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0363" y="138546"/>
          <a:ext cx="3242238" cy="61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78121</xdr:colOff>
      <xdr:row>1</xdr:row>
      <xdr:rowOff>98611</xdr:rowOff>
    </xdr:from>
    <xdr:to>
      <xdr:col>11</xdr:col>
      <xdr:colOff>541793</xdr:colOff>
      <xdr:row>4</xdr:row>
      <xdr:rowOff>103573</xdr:rowOff>
    </xdr:to>
    <xdr:pic>
      <xdr:nvPicPr>
        <xdr:cNvPr id="2" name="Imagen 1">
          <a:extLst>
            <a:ext uri="{FF2B5EF4-FFF2-40B4-BE49-F238E27FC236}">
              <a16:creationId xmlns:a16="http://schemas.microsoft.com/office/drawing/2014/main" id="{96BE39D0-65F7-8D01-4D25-4DA27B7B4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18474" y="1712258"/>
          <a:ext cx="2812425" cy="542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2</xdr:row>
      <xdr:rowOff>138547</xdr:rowOff>
    </xdr:from>
    <xdr:to>
      <xdr:col>7</xdr:col>
      <xdr:colOff>1348740</xdr:colOff>
      <xdr:row>6</xdr:row>
      <xdr:rowOff>22168</xdr:rowOff>
    </xdr:to>
    <xdr:pic>
      <xdr:nvPicPr>
        <xdr:cNvPr id="2" name="Imagen 1">
          <a:extLst>
            <a:ext uri="{FF2B5EF4-FFF2-40B4-BE49-F238E27FC236}">
              <a16:creationId xmlns:a16="http://schemas.microsoft.com/office/drawing/2014/main" id="{7BD6DF6D-EBC7-3906-A44B-6EC8EC032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9909" y="554183"/>
          <a:ext cx="3517323" cy="718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Rojo">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3.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drawing" Target="../drawings/drawing4.x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drawing" Target="../drawings/drawing5.xml"/><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drawing" Target="../drawings/drawing6.xml"/><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7.xml"/><Relationship Id="rId4"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2:O455"/>
  <sheetViews>
    <sheetView showGridLines="0" tabSelected="1" zoomScale="70" zoomScaleNormal="70" workbookViewId="0"/>
  </sheetViews>
  <sheetFormatPr baseColWidth="10" defaultColWidth="11.5703125" defaultRowHeight="16.5"/>
  <cols>
    <col min="1" max="1" width="2.7109375" style="3" customWidth="1"/>
    <col min="2" max="3" width="11.5703125" style="7"/>
    <col min="4" max="4" width="14.42578125" style="7" customWidth="1"/>
    <col min="5" max="7" width="11.5703125" style="7"/>
    <col min="8" max="8" width="11.5703125" style="7" customWidth="1"/>
    <col min="9" max="9" width="17.140625" style="7" customWidth="1"/>
    <col min="10" max="14" width="11.5703125" style="7"/>
    <col min="15" max="15" width="22.28515625" style="7" customWidth="1"/>
    <col min="16" max="16384" width="11.5703125" style="3"/>
  </cols>
  <sheetData>
    <row r="2" spans="2:15" ht="18.75" customHeight="1">
      <c r="B2" s="94"/>
      <c r="C2" s="535" t="s">
        <v>1168</v>
      </c>
      <c r="D2" s="535"/>
      <c r="E2" s="535"/>
      <c r="F2" s="535"/>
      <c r="G2" s="535"/>
      <c r="H2" s="535"/>
      <c r="I2" s="535"/>
      <c r="J2" s="535"/>
      <c r="K2" s="535"/>
      <c r="L2" s="535"/>
      <c r="M2" s="535"/>
      <c r="N2" s="535"/>
      <c r="O2" s="535"/>
    </row>
    <row r="3" spans="2:15" ht="18.75" customHeight="1">
      <c r="B3" s="94"/>
      <c r="C3" s="535"/>
      <c r="D3" s="535"/>
      <c r="E3" s="535"/>
      <c r="F3" s="535"/>
      <c r="G3" s="535"/>
      <c r="H3" s="535"/>
      <c r="I3" s="535"/>
      <c r="J3" s="535"/>
      <c r="K3" s="535"/>
      <c r="L3" s="535"/>
      <c r="M3" s="535"/>
      <c r="N3" s="535"/>
      <c r="O3" s="535"/>
    </row>
    <row r="4" spans="2:15" ht="18.75" customHeight="1">
      <c r="B4" s="94"/>
      <c r="C4" s="535"/>
      <c r="D4" s="535"/>
      <c r="E4" s="535"/>
      <c r="F4" s="535"/>
      <c r="G4" s="535"/>
      <c r="H4" s="535"/>
      <c r="I4" s="535"/>
      <c r="J4" s="535"/>
      <c r="K4" s="535"/>
      <c r="L4" s="535"/>
      <c r="M4" s="535"/>
      <c r="N4" s="535"/>
      <c r="O4" s="535"/>
    </row>
    <row r="5" spans="2:15" ht="18.75" customHeight="1">
      <c r="B5" s="104"/>
      <c r="C5" s="535"/>
      <c r="D5" s="535"/>
      <c r="E5" s="535"/>
      <c r="F5" s="535"/>
      <c r="G5" s="535"/>
      <c r="H5" s="535"/>
      <c r="I5" s="535"/>
      <c r="J5" s="535"/>
      <c r="K5" s="535"/>
      <c r="L5" s="535"/>
      <c r="M5" s="535"/>
      <c r="N5" s="535"/>
      <c r="O5" s="535"/>
    </row>
    <row r="6" spans="2:15" ht="18.75" customHeight="1">
      <c r="B6" s="94"/>
      <c r="C6" s="535"/>
      <c r="D6" s="535"/>
      <c r="E6" s="535"/>
      <c r="F6" s="535"/>
      <c r="G6" s="535"/>
      <c r="H6" s="535"/>
      <c r="I6" s="535"/>
      <c r="J6" s="535"/>
      <c r="K6" s="535"/>
      <c r="L6" s="535"/>
      <c r="M6" s="535"/>
      <c r="N6" s="535"/>
      <c r="O6" s="535"/>
    </row>
    <row r="7" spans="2:15" ht="18.75" customHeight="1">
      <c r="B7" s="94"/>
      <c r="C7" s="535"/>
      <c r="D7" s="535"/>
      <c r="E7" s="535"/>
      <c r="F7" s="535"/>
      <c r="G7" s="535"/>
      <c r="H7" s="535"/>
      <c r="I7" s="535"/>
      <c r="J7" s="535"/>
      <c r="K7" s="535"/>
      <c r="L7" s="535"/>
      <c r="M7" s="535"/>
      <c r="N7" s="535"/>
      <c r="O7" s="535"/>
    </row>
    <row r="8" spans="2:15" ht="18.75" customHeight="1">
      <c r="B8" s="94"/>
      <c r="C8" s="535"/>
      <c r="D8" s="535"/>
      <c r="E8" s="535"/>
      <c r="F8" s="535"/>
      <c r="G8" s="535"/>
      <c r="H8" s="535"/>
      <c r="I8" s="535"/>
      <c r="J8" s="535"/>
      <c r="K8" s="535"/>
      <c r="L8" s="535"/>
      <c r="M8" s="535"/>
      <c r="N8" s="535"/>
      <c r="O8" s="535"/>
    </row>
    <row r="9" spans="2:15" ht="18.75" customHeight="1">
      <c r="B9" s="94"/>
      <c r="C9" s="535"/>
      <c r="D9" s="535"/>
      <c r="E9" s="535"/>
      <c r="F9" s="535"/>
      <c r="G9" s="535"/>
      <c r="H9" s="535"/>
      <c r="I9" s="535"/>
      <c r="J9" s="535"/>
      <c r="K9" s="535"/>
      <c r="L9" s="535"/>
      <c r="M9" s="535"/>
      <c r="N9" s="535"/>
      <c r="O9" s="535"/>
    </row>
    <row r="10" spans="2:15">
      <c r="B10" s="4"/>
      <c r="C10" s="4"/>
      <c r="D10" s="1"/>
      <c r="E10" s="4"/>
      <c r="F10" s="4"/>
      <c r="G10" s="4"/>
      <c r="H10" s="4"/>
      <c r="I10" s="4"/>
      <c r="J10" s="4"/>
      <c r="K10" s="4"/>
      <c r="L10" s="4"/>
      <c r="M10" s="4"/>
      <c r="N10" s="4"/>
      <c r="O10" s="4"/>
    </row>
    <row r="11" spans="2:15" ht="20.25">
      <c r="B11" s="4"/>
      <c r="C11" s="5"/>
      <c r="D11" s="5"/>
      <c r="E11" s="5"/>
      <c r="F11" s="5"/>
      <c r="G11" s="5"/>
      <c r="H11" s="5"/>
      <c r="I11" s="5"/>
      <c r="J11" s="5"/>
      <c r="K11" s="5"/>
      <c r="L11" s="5"/>
      <c r="M11" s="5"/>
      <c r="N11" s="5"/>
      <c r="O11" s="5"/>
    </row>
    <row r="12" spans="2:15" ht="23.25">
      <c r="B12" s="534" t="s">
        <v>1604</v>
      </c>
      <c r="C12" s="534"/>
      <c r="D12" s="534"/>
      <c r="E12" s="534"/>
      <c r="F12" s="534"/>
      <c r="G12" s="534"/>
      <c r="H12" s="534"/>
      <c r="I12" s="534"/>
      <c r="J12" s="534"/>
      <c r="K12" s="534"/>
      <c r="L12" s="534"/>
      <c r="M12" s="534"/>
      <c r="N12" s="534"/>
      <c r="O12" s="534"/>
    </row>
    <row r="13" spans="2:15" ht="23.25">
      <c r="B13" s="534" t="s">
        <v>174</v>
      </c>
      <c r="C13" s="534"/>
      <c r="D13" s="534"/>
      <c r="E13" s="534"/>
      <c r="F13" s="534"/>
      <c r="G13" s="534"/>
      <c r="H13" s="534"/>
      <c r="I13" s="534"/>
      <c r="J13" s="534"/>
      <c r="K13" s="534"/>
      <c r="L13" s="534"/>
      <c r="M13" s="534"/>
      <c r="N13" s="534"/>
      <c r="O13" s="534"/>
    </row>
    <row r="14" spans="2:15" ht="23.25">
      <c r="B14" s="8"/>
      <c r="C14" s="8"/>
      <c r="D14" s="8"/>
      <c r="E14" s="8"/>
      <c r="F14" s="8"/>
      <c r="G14" s="8"/>
      <c r="H14" s="8"/>
      <c r="I14" s="8"/>
      <c r="J14" s="8"/>
      <c r="K14" s="8"/>
      <c r="L14" s="8"/>
      <c r="M14" s="8"/>
      <c r="N14" s="8"/>
      <c r="O14" s="8"/>
    </row>
    <row r="15" spans="2:15" s="119" customFormat="1">
      <c r="B15" s="116"/>
      <c r="C15" s="116"/>
      <c r="D15" s="116"/>
      <c r="E15" s="116"/>
      <c r="F15" s="116"/>
      <c r="G15" s="116"/>
      <c r="H15" s="117"/>
      <c r="I15" s="116"/>
      <c r="J15" s="116"/>
      <c r="K15" s="117"/>
      <c r="L15" s="117"/>
      <c r="M15" s="118"/>
      <c r="N15" s="116"/>
      <c r="O15" s="116"/>
    </row>
    <row r="16" spans="2:15" s="119" customFormat="1">
      <c r="B16" s="116"/>
      <c r="C16" s="116"/>
      <c r="D16" s="116"/>
      <c r="E16" s="116"/>
      <c r="F16" s="116"/>
      <c r="G16" s="116"/>
      <c r="H16" s="117"/>
      <c r="I16" s="116"/>
      <c r="J16" s="116"/>
      <c r="K16" s="117"/>
      <c r="L16" s="117"/>
      <c r="M16" s="118" t="s">
        <v>0</v>
      </c>
      <c r="N16" s="116"/>
      <c r="O16" s="116"/>
    </row>
    <row r="17" spans="2:15" s="119" customFormat="1">
      <c r="B17" s="116"/>
      <c r="C17" s="116"/>
      <c r="D17" s="116"/>
      <c r="E17" s="116"/>
      <c r="F17" s="116"/>
      <c r="G17" s="116"/>
      <c r="H17" s="117"/>
      <c r="I17" s="116"/>
      <c r="J17" s="116"/>
      <c r="K17" s="117"/>
      <c r="L17" s="117"/>
      <c r="M17" s="120"/>
      <c r="N17" s="116"/>
      <c r="O17" s="116"/>
    </row>
    <row r="18" spans="2:15" s="116" customFormat="1" ht="17.25">
      <c r="C18" s="121"/>
      <c r="D18" s="121" t="s">
        <v>1</v>
      </c>
      <c r="E18" s="122"/>
      <c r="F18" s="123"/>
      <c r="G18" s="123"/>
      <c r="H18" s="124"/>
      <c r="L18" s="124"/>
      <c r="M18" s="125" t="s">
        <v>2</v>
      </c>
    </row>
    <row r="19" spans="2:15" s="116" customFormat="1" ht="17.25">
      <c r="C19" s="121"/>
      <c r="D19" s="121"/>
      <c r="E19" s="122"/>
      <c r="F19" s="123"/>
      <c r="G19" s="123"/>
      <c r="H19" s="126"/>
      <c r="L19" s="126"/>
      <c r="M19" s="120"/>
    </row>
    <row r="20" spans="2:15" s="116" customFormat="1" ht="17.25">
      <c r="C20" s="121"/>
      <c r="D20" s="121" t="s">
        <v>3</v>
      </c>
      <c r="E20" s="122"/>
      <c r="F20" s="123"/>
      <c r="G20" s="123"/>
      <c r="H20" s="124"/>
      <c r="L20" s="124"/>
      <c r="M20" s="125" t="s">
        <v>4</v>
      </c>
    </row>
    <row r="21" spans="2:15" s="116" customFormat="1" ht="17.25">
      <c r="C21" s="121"/>
      <c r="D21" s="121"/>
      <c r="E21" s="122"/>
      <c r="F21" s="123"/>
      <c r="G21" s="123"/>
      <c r="H21" s="126"/>
      <c r="L21" s="126"/>
      <c r="M21" s="120"/>
    </row>
    <row r="22" spans="2:15" s="116" customFormat="1" ht="17.25">
      <c r="C22" s="121"/>
      <c r="D22" s="121" t="s">
        <v>5</v>
      </c>
      <c r="E22" s="122"/>
      <c r="F22" s="123"/>
      <c r="G22" s="123"/>
      <c r="H22" s="124"/>
      <c r="L22" s="124"/>
      <c r="M22" s="125" t="s">
        <v>6</v>
      </c>
    </row>
    <row r="23" spans="2:15" s="116" customFormat="1" ht="17.25">
      <c r="C23" s="121"/>
      <c r="D23" s="121"/>
      <c r="E23" s="122"/>
      <c r="F23" s="123"/>
      <c r="G23" s="123"/>
      <c r="H23" s="126"/>
      <c r="L23" s="126"/>
      <c r="M23" s="120"/>
    </row>
    <row r="24" spans="2:15" s="116" customFormat="1" ht="17.25">
      <c r="C24" s="121"/>
      <c r="D24" s="121" t="s">
        <v>7</v>
      </c>
      <c r="E24" s="122"/>
      <c r="F24" s="123"/>
      <c r="G24" s="123"/>
      <c r="H24" s="124"/>
      <c r="L24" s="124"/>
      <c r="M24" s="125" t="s">
        <v>8</v>
      </c>
    </row>
    <row r="25" spans="2:15" s="116" customFormat="1" ht="17.25">
      <c r="C25" s="121"/>
      <c r="D25" s="121"/>
      <c r="E25" s="122"/>
      <c r="F25" s="123"/>
      <c r="G25" s="123"/>
      <c r="H25" s="126"/>
      <c r="L25" s="126"/>
      <c r="M25" s="120"/>
    </row>
    <row r="26" spans="2:15" s="116" customFormat="1" ht="17.25">
      <c r="C26" s="121"/>
      <c r="D26" s="121" t="s">
        <v>9</v>
      </c>
      <c r="E26" s="122"/>
      <c r="F26" s="123"/>
      <c r="G26" s="123"/>
      <c r="H26" s="124"/>
      <c r="L26" s="127"/>
      <c r="M26" s="125" t="s">
        <v>10</v>
      </c>
    </row>
    <row r="27" spans="2:15" s="116" customFormat="1" ht="17.25">
      <c r="C27" s="121"/>
      <c r="D27" s="121"/>
      <c r="E27" s="122"/>
      <c r="F27" s="123"/>
      <c r="G27" s="123"/>
      <c r="H27" s="126"/>
      <c r="L27" s="126"/>
      <c r="M27" s="120"/>
    </row>
    <row r="28" spans="2:15" s="116" customFormat="1" ht="17.25">
      <c r="C28" s="121"/>
      <c r="D28" s="121" t="s">
        <v>11</v>
      </c>
      <c r="E28" s="122"/>
      <c r="F28" s="123"/>
      <c r="G28" s="123"/>
      <c r="H28" s="124"/>
      <c r="L28" s="127"/>
      <c r="M28" s="125" t="s">
        <v>12</v>
      </c>
    </row>
    <row r="29" spans="2:15" s="116" customFormat="1" ht="17.25">
      <c r="C29" s="128"/>
      <c r="D29" s="128"/>
      <c r="E29" s="122"/>
      <c r="F29" s="123"/>
      <c r="G29" s="123"/>
      <c r="H29" s="124"/>
      <c r="L29" s="129"/>
    </row>
    <row r="30" spans="2:15" s="116" customFormat="1" ht="17.25">
      <c r="C30" s="128"/>
      <c r="D30" s="128"/>
      <c r="E30" s="122"/>
      <c r="F30" s="123"/>
      <c r="G30" s="123"/>
      <c r="H30" s="124"/>
      <c r="L30" s="129"/>
    </row>
    <row r="31" spans="2:15" s="6" customFormat="1">
      <c r="B31" s="7"/>
      <c r="C31" s="7"/>
      <c r="D31" s="7"/>
      <c r="E31" s="7"/>
      <c r="F31" s="7"/>
      <c r="G31" s="7"/>
      <c r="H31" s="7"/>
      <c r="I31" s="7"/>
      <c r="J31" s="7"/>
      <c r="K31" s="7"/>
      <c r="L31" s="7"/>
      <c r="M31" s="7"/>
      <c r="N31" s="7"/>
      <c r="O31" s="7"/>
    </row>
    <row r="32" spans="2:15" s="6" customFormat="1">
      <c r="B32" s="7"/>
      <c r="C32" s="7"/>
      <c r="D32" s="7"/>
      <c r="E32" s="7"/>
      <c r="F32" s="7"/>
      <c r="G32" s="7"/>
      <c r="H32" s="7"/>
      <c r="I32" s="7"/>
      <c r="J32" s="7"/>
      <c r="K32" s="7"/>
      <c r="L32" s="7"/>
      <c r="M32" s="7"/>
      <c r="N32" s="7"/>
      <c r="O32" s="7"/>
    </row>
    <row r="33" spans="2:15" s="6" customFormat="1">
      <c r="B33" s="7"/>
      <c r="C33" s="7"/>
      <c r="D33" s="7"/>
      <c r="E33" s="7"/>
      <c r="F33" s="7"/>
      <c r="G33" s="7"/>
      <c r="H33" s="7"/>
      <c r="I33" s="7"/>
      <c r="J33" s="7"/>
      <c r="K33" s="7"/>
      <c r="L33" s="7"/>
      <c r="M33" s="7"/>
      <c r="N33" s="7"/>
      <c r="O33" s="7"/>
    </row>
    <row r="34" spans="2:15" s="6" customFormat="1">
      <c r="B34" s="7"/>
      <c r="C34" s="7"/>
      <c r="D34" s="7"/>
      <c r="E34" s="7"/>
      <c r="F34" s="7"/>
      <c r="G34" s="7"/>
      <c r="H34" s="7"/>
      <c r="I34" s="7"/>
      <c r="J34" s="7"/>
      <c r="K34" s="7"/>
      <c r="L34" s="7"/>
      <c r="M34" s="7"/>
      <c r="N34" s="7"/>
      <c r="O34" s="7"/>
    </row>
    <row r="35" spans="2:15" s="6" customFormat="1">
      <c r="B35" s="7"/>
      <c r="C35" s="7"/>
      <c r="D35" s="7"/>
      <c r="E35" s="7"/>
      <c r="F35" s="7"/>
      <c r="G35" s="7"/>
      <c r="H35" s="7"/>
      <c r="I35" s="7"/>
      <c r="J35" s="7"/>
      <c r="K35" s="7"/>
      <c r="L35" s="7"/>
      <c r="M35" s="7"/>
      <c r="N35" s="7"/>
      <c r="O35" s="7"/>
    </row>
    <row r="36" spans="2:15" s="6" customFormat="1">
      <c r="B36" s="7"/>
      <c r="C36" s="7"/>
      <c r="D36" s="7"/>
      <c r="E36" s="7"/>
      <c r="F36" s="7"/>
      <c r="G36" s="7"/>
      <c r="H36" s="7"/>
      <c r="I36" s="7"/>
      <c r="J36" s="7"/>
      <c r="K36" s="7"/>
      <c r="L36" s="7"/>
      <c r="M36" s="7"/>
      <c r="N36" s="7"/>
      <c r="O36" s="7"/>
    </row>
    <row r="37" spans="2:15" s="6" customFormat="1">
      <c r="B37" s="7"/>
      <c r="C37" s="7"/>
      <c r="D37" s="7"/>
      <c r="E37" s="7"/>
      <c r="F37" s="7"/>
      <c r="G37" s="7"/>
      <c r="H37" s="7"/>
      <c r="I37" s="7"/>
      <c r="J37" s="7"/>
      <c r="K37" s="7"/>
      <c r="L37" s="7"/>
      <c r="M37" s="7"/>
      <c r="N37" s="7"/>
      <c r="O37" s="7"/>
    </row>
    <row r="38" spans="2:15" s="6" customFormat="1">
      <c r="B38" s="7"/>
      <c r="C38" s="7"/>
      <c r="D38" s="7"/>
      <c r="E38" s="7"/>
      <c r="F38" s="7"/>
      <c r="G38" s="7"/>
      <c r="H38" s="7"/>
      <c r="I38" s="7"/>
      <c r="J38" s="7"/>
      <c r="K38" s="7"/>
      <c r="L38" s="7"/>
      <c r="M38" s="7"/>
      <c r="N38" s="7"/>
      <c r="O38" s="7"/>
    </row>
    <row r="39" spans="2:15" s="6" customFormat="1">
      <c r="B39" s="7"/>
      <c r="C39" s="7"/>
      <c r="D39" s="7"/>
      <c r="E39" s="7"/>
      <c r="F39" s="7"/>
      <c r="G39" s="7"/>
      <c r="H39" s="7"/>
      <c r="I39" s="7"/>
      <c r="J39" s="7"/>
      <c r="K39" s="7"/>
      <c r="L39" s="7"/>
      <c r="M39" s="7"/>
      <c r="N39" s="7"/>
      <c r="O39" s="7"/>
    </row>
    <row r="40" spans="2:15" s="6" customFormat="1">
      <c r="B40" s="7"/>
      <c r="C40" s="7"/>
      <c r="D40" s="7"/>
      <c r="E40" s="7"/>
      <c r="F40" s="7"/>
      <c r="G40" s="7"/>
      <c r="H40" s="7"/>
      <c r="I40" s="7"/>
      <c r="J40" s="7"/>
      <c r="K40" s="7"/>
      <c r="L40" s="7"/>
      <c r="M40" s="7"/>
      <c r="N40" s="7"/>
      <c r="O40" s="7"/>
    </row>
    <row r="443" spans="4:4">
      <c r="D443" s="21">
        <v>-10984.77</v>
      </c>
    </row>
    <row r="444" spans="4:4">
      <c r="D444" s="21">
        <v>-10984.77</v>
      </c>
    </row>
    <row r="445" spans="4:4">
      <c r="D445" s="22">
        <v>0</v>
      </c>
    </row>
    <row r="446" spans="4:4">
      <c r="D446" s="22">
        <v>0</v>
      </c>
    </row>
    <row r="447" spans="4:4">
      <c r="D447" s="22">
        <v>2349.29</v>
      </c>
    </row>
    <row r="448" spans="4:4">
      <c r="D448" s="22">
        <v>493.2</v>
      </c>
    </row>
    <row r="449" spans="4:4">
      <c r="D449" s="22">
        <v>1856.09</v>
      </c>
    </row>
    <row r="450" spans="4:4">
      <c r="D450" s="22">
        <v>0</v>
      </c>
    </row>
    <row r="451" spans="4:4">
      <c r="D451" s="22">
        <v>0</v>
      </c>
    </row>
    <row r="452" spans="4:4">
      <c r="D452" s="22">
        <v>-13334.06</v>
      </c>
    </row>
    <row r="453" spans="4:4">
      <c r="D453" s="22">
        <v>-12154.11</v>
      </c>
    </row>
    <row r="454" spans="4:4">
      <c r="D454" s="22">
        <v>-1215.3900000000001</v>
      </c>
    </row>
    <row r="455" spans="4:4">
      <c r="D455" s="22">
        <v>35.44</v>
      </c>
    </row>
  </sheetData>
  <mergeCells count="3">
    <mergeCell ref="B12:O12"/>
    <mergeCell ref="B13:O13"/>
    <mergeCell ref="C2:O9"/>
  </mergeCells>
  <hyperlinks>
    <hyperlink ref="M18" location="'Activo Neto'!A1" display="'Activo Neto'!A1" xr:uid="{D98BF293-EB69-40CA-A8D4-6E6B94308BDC}"/>
    <hyperlink ref="M20" location="'Estado de Ingresos y Egresos'!A1" display="'Estado de Ingresos y Egresos'!A1" xr:uid="{EE791E5F-1207-4741-8286-79B668E9A73E}"/>
    <hyperlink ref="M22" location="'Flujos de Efectivo'!A1" display="'Flujos de Efectivo'!A1" xr:uid="{725DA3F7-8587-4384-A8D8-3F4EEBA37A6A}"/>
    <hyperlink ref="M24" location="'Variación del Activo Neto'!A1" display="'Variación del Activo Neto'!A1" xr:uid="{B3E5B71E-3497-4656-A0E8-7FF6B20A506F}"/>
    <hyperlink ref="M26" location="'Nota 1 a Nota 3.5'!A1" display="'Nota 1 a Nota 3.5'!A1" xr:uid="{943072D1-B02C-4791-AFD1-3F43ECC5A0DD}"/>
    <hyperlink ref="M28" location="'Nota 3.6 a Nota 8'!A1" display="'Nota 3.6 a Nota 8'!A1" xr:uid="{A16ACBB5-654A-4DA7-B50F-1C66A93A9FD5}"/>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I38"/>
  <sheetViews>
    <sheetView showGridLines="0" zoomScale="70" zoomScaleNormal="70" zoomScaleSheetLayoutView="80" workbookViewId="0">
      <selection activeCell="D23" sqref="D23"/>
    </sheetView>
  </sheetViews>
  <sheetFormatPr baseColWidth="10" defaultColWidth="11.42578125" defaultRowHeight="15.75"/>
  <cols>
    <col min="1" max="1" width="4.7109375" style="2" customWidth="1"/>
    <col min="2" max="2" width="44.28515625" style="2" customWidth="1"/>
    <col min="3" max="3" width="15.5703125" style="23" customWidth="1"/>
    <col min="4" max="5" width="21.85546875" style="2" customWidth="1"/>
    <col min="6" max="6" width="18.85546875" style="2" bestFit="1" customWidth="1"/>
    <col min="7" max="7" width="17.7109375" style="2" customWidth="1"/>
    <col min="8" max="8" width="20.42578125" style="2" bestFit="1" customWidth="1"/>
    <col min="9" max="9" width="18.85546875" style="2" bestFit="1" customWidth="1"/>
    <col min="10" max="10" width="13.5703125" style="2" bestFit="1" customWidth="1"/>
    <col min="11" max="16384" width="11.42578125" style="2"/>
  </cols>
  <sheetData>
    <row r="1" spans="2:9">
      <c r="B1" s="18" t="s">
        <v>28</v>
      </c>
      <c r="C1" s="16"/>
    </row>
    <row r="2" spans="2:9">
      <c r="B2" s="9"/>
    </row>
    <row r="3" spans="2:9">
      <c r="B3" s="536" t="s">
        <v>1169</v>
      </c>
      <c r="C3" s="536"/>
      <c r="D3" s="536"/>
      <c r="E3" s="536"/>
    </row>
    <row r="4" spans="2:9">
      <c r="B4" s="536" t="s">
        <v>29</v>
      </c>
      <c r="C4" s="536"/>
      <c r="D4" s="536"/>
      <c r="E4" s="536"/>
    </row>
    <row r="5" spans="2:9">
      <c r="B5" s="20" t="s">
        <v>1586</v>
      </c>
      <c r="C5" s="10"/>
      <c r="D5" s="10"/>
      <c r="E5" s="10"/>
    </row>
    <row r="6" spans="2:9">
      <c r="B6" s="10" t="s">
        <v>1187</v>
      </c>
      <c r="C6" s="10"/>
      <c r="D6" s="10"/>
      <c r="E6" s="10"/>
    </row>
    <row r="7" spans="2:9">
      <c r="B7" s="538" t="s">
        <v>30</v>
      </c>
      <c r="C7" s="538"/>
      <c r="D7" s="538"/>
      <c r="E7" s="538"/>
    </row>
    <row r="8" spans="2:9" ht="7.5" customHeight="1"/>
    <row r="9" spans="2:9">
      <c r="B9" s="539" t="s">
        <v>15</v>
      </c>
      <c r="C9" s="540"/>
      <c r="D9" s="96">
        <v>45838</v>
      </c>
      <c r="E9" s="96">
        <v>45657</v>
      </c>
    </row>
    <row r="10" spans="2:9" s="131" customFormat="1">
      <c r="B10" s="133"/>
      <c r="C10" s="134"/>
      <c r="D10" s="135"/>
      <c r="E10" s="135"/>
    </row>
    <row r="11" spans="2:9" s="131" customFormat="1">
      <c r="B11" s="133" t="s">
        <v>16</v>
      </c>
      <c r="C11" s="134" t="s">
        <v>31</v>
      </c>
      <c r="D11" s="522">
        <v>10244079.540000001</v>
      </c>
      <c r="E11" s="522">
        <v>3386298.67</v>
      </c>
      <c r="G11" s="136"/>
      <c r="H11" s="136"/>
    </row>
    <row r="12" spans="2:9" s="131" customFormat="1">
      <c r="B12" s="133" t="s">
        <v>17</v>
      </c>
      <c r="C12" s="138" t="s">
        <v>32</v>
      </c>
      <c r="D12" s="522">
        <v>82518485.159999967</v>
      </c>
      <c r="E12" s="522">
        <v>61896362.829999663</v>
      </c>
      <c r="F12" s="139"/>
      <c r="G12" s="136"/>
      <c r="H12" s="136"/>
      <c r="I12" s="140"/>
    </row>
    <row r="13" spans="2:9">
      <c r="B13" s="350" t="s">
        <v>18</v>
      </c>
      <c r="C13" s="351"/>
      <c r="D13" s="522">
        <v>115348.62</v>
      </c>
      <c r="E13" s="522">
        <v>9814.77</v>
      </c>
      <c r="G13" s="353"/>
      <c r="H13" s="353"/>
      <c r="I13" s="354"/>
    </row>
    <row r="14" spans="2:9">
      <c r="B14" s="350" t="s">
        <v>1535</v>
      </c>
      <c r="C14" s="138" t="s">
        <v>35</v>
      </c>
      <c r="D14" s="522">
        <v>342.75</v>
      </c>
      <c r="E14" s="352">
        <v>0</v>
      </c>
      <c r="G14" s="353"/>
      <c r="H14" s="353"/>
      <c r="I14" s="354"/>
    </row>
    <row r="15" spans="2:9">
      <c r="B15" s="350"/>
      <c r="C15" s="351"/>
      <c r="D15" s="349"/>
      <c r="E15" s="349"/>
      <c r="G15" s="353"/>
      <c r="H15" s="353"/>
      <c r="I15" s="354"/>
    </row>
    <row r="16" spans="2:9">
      <c r="B16" s="355" t="s">
        <v>33</v>
      </c>
      <c r="D16" s="349">
        <v>92878256.069999978</v>
      </c>
      <c r="E16" s="349">
        <v>65292476.269999668</v>
      </c>
      <c r="F16" s="356"/>
      <c r="G16" s="353"/>
      <c r="H16" s="353"/>
    </row>
    <row r="17" spans="2:9">
      <c r="B17" s="355"/>
      <c r="D17" s="349"/>
      <c r="E17" s="349"/>
      <c r="F17" s="357"/>
      <c r="G17" s="353"/>
      <c r="H17" s="353"/>
    </row>
    <row r="18" spans="2:9">
      <c r="B18" s="350" t="s">
        <v>20</v>
      </c>
      <c r="C18" s="358"/>
      <c r="D18" s="522">
        <v>-417725.24</v>
      </c>
      <c r="E18" s="522">
        <v>-12430.46</v>
      </c>
      <c r="G18" s="353"/>
      <c r="H18" s="353"/>
    </row>
    <row r="19" spans="2:9">
      <c r="B19" s="350" t="s">
        <v>19</v>
      </c>
      <c r="C19" s="358" t="s">
        <v>34</v>
      </c>
      <c r="D19" s="522">
        <v>-13170.269999999999</v>
      </c>
      <c r="E19" s="522">
        <v>-10543.22</v>
      </c>
      <c r="F19" s="359"/>
      <c r="G19" s="353"/>
      <c r="H19" s="353"/>
    </row>
    <row r="20" spans="2:9">
      <c r="B20" s="350" t="s">
        <v>1536</v>
      </c>
      <c r="C20" s="138" t="s">
        <v>35</v>
      </c>
      <c r="D20" s="522">
        <v>-1689.12</v>
      </c>
      <c r="E20" s="352">
        <v>0</v>
      </c>
      <c r="F20" s="359"/>
      <c r="G20" s="353"/>
      <c r="H20" s="353"/>
    </row>
    <row r="21" spans="2:9" s="131" customFormat="1">
      <c r="B21" s="355"/>
      <c r="C21" s="138"/>
      <c r="D21" s="143"/>
      <c r="E21" s="143"/>
      <c r="G21" s="136"/>
      <c r="H21" s="136"/>
    </row>
    <row r="22" spans="2:9" s="131" customFormat="1">
      <c r="B22" s="355"/>
      <c r="C22" s="138"/>
      <c r="D22" s="144"/>
      <c r="E22" s="144"/>
      <c r="F22" s="152"/>
      <c r="G22" s="366"/>
      <c r="H22" s="366"/>
    </row>
    <row r="23" spans="2:9" s="131" customFormat="1">
      <c r="B23" s="355" t="s">
        <v>36</v>
      </c>
      <c r="C23" s="142"/>
      <c r="D23" s="141">
        <v>92445671.439999983</v>
      </c>
      <c r="E23" s="141">
        <v>65269502.589999668</v>
      </c>
      <c r="F23" s="367">
        <v>81534353.390000015</v>
      </c>
      <c r="G23" s="368">
        <v>10911318.049999967</v>
      </c>
      <c r="H23" s="367"/>
      <c r="I23" s="145"/>
    </row>
    <row r="24" spans="2:9" s="131" customFormat="1">
      <c r="B24" s="137" t="s">
        <v>37</v>
      </c>
      <c r="C24" s="138"/>
      <c r="D24" s="349">
        <v>804359.86350890028</v>
      </c>
      <c r="E24" s="141">
        <v>579168.97018923995</v>
      </c>
      <c r="F24" s="369"/>
      <c r="G24" s="370"/>
      <c r="H24" s="366"/>
    </row>
    <row r="25" spans="2:9" s="131" customFormat="1">
      <c r="B25" s="147" t="s">
        <v>38</v>
      </c>
      <c r="C25" s="148"/>
      <c r="D25" s="388">
        <v>114.93073639542318</v>
      </c>
      <c r="E25" s="365">
        <v>112.69509600000001</v>
      </c>
      <c r="F25" s="371"/>
      <c r="G25" s="370"/>
      <c r="H25" s="372"/>
    </row>
    <row r="26" spans="2:9">
      <c r="B26" s="12"/>
      <c r="C26" s="13"/>
      <c r="D26" s="88"/>
      <c r="E26" s="88"/>
      <c r="F26" s="38"/>
      <c r="G26" s="38"/>
      <c r="H26" s="38"/>
    </row>
    <row r="27" spans="2:9" ht="15" customHeight="1">
      <c r="B27" s="537" t="s">
        <v>39</v>
      </c>
      <c r="C27" s="537"/>
      <c r="D27" s="537"/>
      <c r="E27" s="537"/>
      <c r="F27" s="14"/>
      <c r="G27" s="14"/>
      <c r="H27" s="14"/>
    </row>
    <row r="28" spans="2:9" ht="15" customHeight="1">
      <c r="D28" s="390"/>
      <c r="E28" s="360"/>
      <c r="F28" s="14"/>
      <c r="G28" s="14"/>
      <c r="H28" s="14"/>
    </row>
    <row r="29" spans="2:9" ht="15" customHeight="1">
      <c r="D29" s="389"/>
      <c r="E29" s="361"/>
      <c r="F29" s="14"/>
      <c r="G29" s="14"/>
      <c r="H29" s="14"/>
    </row>
    <row r="30" spans="2:9" ht="15" customHeight="1">
      <c r="B30" s="2" t="s">
        <v>40</v>
      </c>
      <c r="D30" s="391"/>
      <c r="F30" s="14"/>
      <c r="G30" s="14"/>
      <c r="H30" s="14"/>
    </row>
    <row r="31" spans="2:9" ht="15" customHeight="1">
      <c r="F31" s="14"/>
      <c r="G31" s="14"/>
      <c r="H31" s="14"/>
    </row>
    <row r="32" spans="2:9" ht="15" customHeight="1">
      <c r="F32" s="14"/>
      <c r="G32" s="14"/>
      <c r="H32" s="14"/>
    </row>
    <row r="33" spans="1:8" ht="15" customHeight="1">
      <c r="F33" s="14"/>
      <c r="G33" s="14"/>
      <c r="H33" s="14"/>
    </row>
    <row r="34" spans="1:8">
      <c r="B34" s="15"/>
    </row>
    <row r="35" spans="1:8">
      <c r="B35" s="19"/>
      <c r="C35" s="19"/>
      <c r="D35" s="19"/>
    </row>
    <row r="36" spans="1:8" s="30" customFormat="1">
      <c r="A36" s="43"/>
      <c r="B36" s="69" t="s">
        <v>1590</v>
      </c>
      <c r="C36" s="69"/>
      <c r="D36" s="105"/>
      <c r="E36" s="16" t="s">
        <v>1591</v>
      </c>
    </row>
    <row r="37" spans="1:8" s="30" customFormat="1">
      <c r="A37" s="43"/>
      <c r="B37" s="70" t="s">
        <v>1585</v>
      </c>
      <c r="C37" s="70"/>
      <c r="D37" s="106"/>
      <c r="E37" s="70" t="s">
        <v>194</v>
      </c>
    </row>
    <row r="38" spans="1:8">
      <c r="B38" s="15"/>
    </row>
  </sheetData>
  <customSheetViews>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1"/>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2"/>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 right="0" top="0" bottom="0" header="0" footer="0"/>
      <pageSetup paperSize="9" scale="46" orientation="portrait" r:id="rId3"/>
    </customSheetView>
    <customSheetView guid="{F3648BCD-1CED-4BBB-AE63-37BDB925883F}" scale="80" showGridLines="0">
      <pane ySplit="7" topLeftCell="A8" activePane="bottomLeft" state="frozen"/>
      <selection pane="bottomLeft" activeCell="B38" sqref="B38"/>
      <colBreaks count="1" manualBreakCount="1">
        <brk id="7" max="1048575" man="1"/>
      </colBreaks>
      <pageMargins left="0" right="0" top="0" bottom="0" header="0" footer="0"/>
      <pageSetup paperSize="9" scale="46" orientation="portrait" r:id="rId4"/>
    </customSheetView>
  </customSheetViews>
  <mergeCells count="5">
    <mergeCell ref="B3:E3"/>
    <mergeCell ref="B27:E27"/>
    <mergeCell ref="B4:E4"/>
    <mergeCell ref="B7:E7"/>
    <mergeCell ref="B9:C9"/>
  </mergeCells>
  <hyperlinks>
    <hyperlink ref="B1" location="Índice!A1" display="Índice" xr:uid="{00000000-0004-0000-0200-000000000000}"/>
  </hyperlinks>
  <pageMargins left="0.7" right="0.7" top="0.75" bottom="0.75" header="0.3" footer="0.3"/>
  <pageSetup paperSize="9" scale="55" fitToHeight="0" orientation="portrait" r:id="rId5"/>
  <colBreaks count="1" manualBreakCount="1">
    <brk id="5" max="1048575" man="1"/>
  </col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38"/>
  <sheetViews>
    <sheetView showGridLines="0" zoomScale="70" zoomScaleNormal="70" zoomScaleSheetLayoutView="90" workbookViewId="0">
      <pane ySplit="7" topLeftCell="A8" activePane="bottomLeft" state="frozen"/>
      <selection activeCell="L25" sqref="L25"/>
      <selection pane="bottomLeft" activeCell="D15" sqref="D15"/>
    </sheetView>
  </sheetViews>
  <sheetFormatPr baseColWidth="10" defaultColWidth="11.42578125" defaultRowHeight="15.75"/>
  <cols>
    <col min="1" max="1" width="2.85546875" style="2" customWidth="1"/>
    <col min="2" max="2" width="53.140625" style="2" customWidth="1"/>
    <col min="3" max="3" width="11.140625" style="2" customWidth="1"/>
    <col min="4" max="5" width="20.28515625" style="2" customWidth="1"/>
    <col min="6" max="7" width="17.85546875" style="2" bestFit="1" customWidth="1"/>
    <col min="8" max="8" width="13.7109375" style="2" bestFit="1" customWidth="1"/>
    <col min="9" max="16384" width="11.42578125" style="2"/>
  </cols>
  <sheetData>
    <row r="1" spans="1:13">
      <c r="B1" s="18" t="s">
        <v>28</v>
      </c>
    </row>
    <row r="2" spans="1:13" s="131" customFormat="1">
      <c r="B2" s="130"/>
      <c r="C2" s="130"/>
      <c r="D2" s="130"/>
      <c r="E2" s="130"/>
      <c r="F2" s="130"/>
      <c r="G2" s="130"/>
      <c r="H2" s="130"/>
      <c r="I2" s="130"/>
      <c r="J2" s="130"/>
      <c r="K2" s="130"/>
      <c r="L2" s="130"/>
    </row>
    <row r="3" spans="1:13">
      <c r="B3" s="541" t="s">
        <v>1169</v>
      </c>
      <c r="C3" s="541"/>
      <c r="D3" s="541"/>
      <c r="E3" s="541"/>
      <c r="F3" s="24"/>
      <c r="G3" s="24"/>
      <c r="H3" s="24"/>
    </row>
    <row r="4" spans="1:13">
      <c r="B4" s="536" t="s">
        <v>41</v>
      </c>
      <c r="C4" s="536"/>
      <c r="D4" s="536"/>
      <c r="E4" s="536"/>
      <c r="F4" s="20"/>
      <c r="G4" s="20"/>
    </row>
    <row r="5" spans="1:13">
      <c r="B5" s="20" t="s">
        <v>1586</v>
      </c>
      <c r="C5" s="20"/>
      <c r="D5" s="20"/>
      <c r="E5" s="20"/>
      <c r="F5" s="20"/>
      <c r="G5" s="20"/>
    </row>
    <row r="6" spans="1:13">
      <c r="B6" s="10" t="s">
        <v>1587</v>
      </c>
      <c r="C6" s="20"/>
      <c r="D6" s="20"/>
      <c r="E6" s="20"/>
      <c r="F6" s="20"/>
      <c r="G6" s="20"/>
    </row>
    <row r="7" spans="1:13">
      <c r="B7" s="538" t="s">
        <v>30</v>
      </c>
      <c r="C7" s="538"/>
      <c r="D7" s="538"/>
      <c r="E7" s="538"/>
      <c r="F7" s="20"/>
      <c r="G7" s="20"/>
    </row>
    <row r="8" spans="1:13">
      <c r="B8" s="25"/>
      <c r="C8" s="25"/>
      <c r="D8" s="25"/>
      <c r="E8" s="25"/>
      <c r="F8" s="20"/>
      <c r="G8" s="20"/>
    </row>
    <row r="9" spans="1:13" ht="21.6" customHeight="1">
      <c r="B9" s="95" t="s">
        <v>42</v>
      </c>
      <c r="C9" s="97"/>
      <c r="D9" s="96">
        <v>45838</v>
      </c>
      <c r="E9" s="96">
        <v>45473</v>
      </c>
      <c r="G9" s="16"/>
    </row>
    <row r="10" spans="1:13" s="131" customFormat="1">
      <c r="B10" s="151"/>
      <c r="C10" s="152"/>
      <c r="D10" s="153"/>
      <c r="E10" s="153"/>
      <c r="G10" s="132"/>
    </row>
    <row r="11" spans="1:13" s="131" customFormat="1" ht="15" customHeight="1">
      <c r="A11" s="154"/>
      <c r="B11" s="155" t="s">
        <v>43</v>
      </c>
      <c r="C11" s="134" t="s">
        <v>44</v>
      </c>
      <c r="D11" s="523">
        <v>2097033.7200000002</v>
      </c>
      <c r="E11" s="523">
        <v>553851.56000000006</v>
      </c>
      <c r="F11" s="157"/>
      <c r="G11" s="157"/>
    </row>
    <row r="12" spans="1:13" s="131" customFormat="1" ht="15" customHeight="1">
      <c r="A12" s="154"/>
      <c r="B12" s="155" t="s">
        <v>27</v>
      </c>
      <c r="C12" s="134"/>
      <c r="D12" s="523">
        <v>148928.81</v>
      </c>
      <c r="E12" s="523">
        <v>104616.79000000001</v>
      </c>
      <c r="F12" s="157"/>
      <c r="G12" s="157"/>
      <c r="H12" s="158"/>
    </row>
    <row r="13" spans="1:13" s="131" customFormat="1">
      <c r="A13" s="154"/>
      <c r="B13" s="159" t="s">
        <v>1576</v>
      </c>
      <c r="C13" s="134" t="s">
        <v>1572</v>
      </c>
      <c r="D13" s="523">
        <v>24534528.690000001</v>
      </c>
      <c r="E13" s="523">
        <v>3576.9699999997392</v>
      </c>
      <c r="F13" s="362"/>
      <c r="G13" s="157"/>
      <c r="H13" s="158"/>
    </row>
    <row r="14" spans="1:13" s="131" customFormat="1">
      <c r="A14" s="154"/>
      <c r="B14" s="159"/>
      <c r="C14" s="160"/>
      <c r="D14" s="156"/>
      <c r="E14" s="156"/>
      <c r="F14" s="2"/>
      <c r="G14" s="157"/>
      <c r="H14" s="158"/>
      <c r="M14" s="146"/>
    </row>
    <row r="15" spans="1:13" s="134" customFormat="1" ht="15" customHeight="1">
      <c r="A15" s="154"/>
      <c r="B15" s="161" t="s">
        <v>45</v>
      </c>
      <c r="D15" s="162">
        <v>26780491.220000003</v>
      </c>
      <c r="E15" s="162">
        <v>662045.31999999983</v>
      </c>
      <c r="F15" s="23"/>
      <c r="G15" s="157"/>
      <c r="H15" s="158"/>
    </row>
    <row r="16" spans="1:13" ht="21.75" customHeight="1">
      <c r="B16" s="98" t="s">
        <v>46</v>
      </c>
      <c r="C16" s="99"/>
      <c r="D16" s="100"/>
      <c r="E16" s="100"/>
      <c r="G16" s="157"/>
      <c r="H16" s="158"/>
    </row>
    <row r="17" spans="1:9" s="131" customFormat="1" ht="15" customHeight="1">
      <c r="A17" s="154"/>
      <c r="B17" s="159"/>
      <c r="C17" s="160"/>
      <c r="D17" s="156"/>
      <c r="E17" s="156"/>
      <c r="F17" s="2"/>
      <c r="G17" s="157"/>
      <c r="H17" s="158"/>
    </row>
    <row r="18" spans="1:9" s="131" customFormat="1" ht="15" customHeight="1">
      <c r="A18" s="154"/>
      <c r="B18" s="159" t="s">
        <v>25</v>
      </c>
      <c r="C18" s="160" t="s">
        <v>181</v>
      </c>
      <c r="D18" s="523">
        <v>-626819.68999999994</v>
      </c>
      <c r="E18" s="523">
        <v>-169382.00333332625</v>
      </c>
      <c r="F18" s="363"/>
      <c r="G18" s="157"/>
      <c r="H18" s="158"/>
      <c r="I18" s="139"/>
    </row>
    <row r="19" spans="1:9" s="131" customFormat="1" ht="15" customHeight="1">
      <c r="A19" s="154"/>
      <c r="B19" s="159" t="s">
        <v>24</v>
      </c>
      <c r="C19" s="160" t="s">
        <v>181</v>
      </c>
      <c r="D19" s="523">
        <v>-4119.28</v>
      </c>
      <c r="E19" s="523">
        <v>-1526.88</v>
      </c>
      <c r="F19" s="2"/>
      <c r="G19" s="157"/>
      <c r="H19" s="158"/>
    </row>
    <row r="20" spans="1:9" s="131" customFormat="1" ht="15" customHeight="1">
      <c r="A20" s="154"/>
      <c r="B20" s="159" t="s">
        <v>1577</v>
      </c>
      <c r="C20" s="134" t="s">
        <v>1572</v>
      </c>
      <c r="D20" s="523">
        <v>-24493528.489999998</v>
      </c>
      <c r="E20" s="524">
        <v>0</v>
      </c>
      <c r="F20" s="362"/>
      <c r="G20" s="157"/>
      <c r="H20" s="158"/>
    </row>
    <row r="21" spans="1:9" s="131" customFormat="1" ht="15" customHeight="1">
      <c r="A21" s="154"/>
      <c r="B21" s="159" t="s">
        <v>23</v>
      </c>
      <c r="C21" s="134" t="s">
        <v>1578</v>
      </c>
      <c r="D21" s="523">
        <v>-63105.61</v>
      </c>
      <c r="E21" s="524">
        <v>0</v>
      </c>
      <c r="F21" s="373"/>
      <c r="G21" s="157"/>
      <c r="H21" s="158"/>
    </row>
    <row r="22" spans="1:9" s="131" customFormat="1" ht="15" hidden="1" customHeight="1">
      <c r="A22" s="163"/>
      <c r="B22" s="164" t="s">
        <v>23</v>
      </c>
      <c r="C22" s="160"/>
      <c r="D22" s="156">
        <v>0</v>
      </c>
      <c r="E22" s="156">
        <v>0</v>
      </c>
      <c r="F22" s="152"/>
      <c r="G22" s="157"/>
      <c r="H22" s="158"/>
    </row>
    <row r="23" spans="1:9" s="131" customFormat="1" ht="15" customHeight="1">
      <c r="A23" s="163"/>
      <c r="B23" s="164"/>
      <c r="C23" s="165"/>
      <c r="D23" s="156"/>
      <c r="E23" s="156"/>
      <c r="F23" s="152"/>
      <c r="G23" s="157"/>
      <c r="H23" s="158"/>
    </row>
    <row r="24" spans="1:9" s="131" customFormat="1" ht="15" customHeight="1">
      <c r="A24" s="154"/>
      <c r="B24" s="161" t="s">
        <v>47</v>
      </c>
      <c r="C24" s="160"/>
      <c r="D24" s="162">
        <v>-25187573.069999997</v>
      </c>
      <c r="E24" s="162">
        <v>-170908.88333332626</v>
      </c>
      <c r="F24" s="152"/>
      <c r="G24" s="157"/>
      <c r="H24" s="158"/>
    </row>
    <row r="25" spans="1:9" s="131" customFormat="1" ht="15" customHeight="1">
      <c r="A25" s="154"/>
      <c r="B25" s="161"/>
      <c r="C25" s="134"/>
      <c r="D25" s="162"/>
      <c r="E25" s="162"/>
      <c r="F25" s="152"/>
      <c r="G25" s="374"/>
      <c r="H25" s="152"/>
    </row>
    <row r="26" spans="1:9" s="131" customFormat="1" ht="15" customHeight="1">
      <c r="A26" s="154"/>
      <c r="B26" s="166" t="s">
        <v>48</v>
      </c>
      <c r="C26" s="167"/>
      <c r="D26" s="392">
        <v>1592918.150000006</v>
      </c>
      <c r="E26" s="392">
        <v>491136.43666667357</v>
      </c>
      <c r="F26" s="375">
        <v>705783.38999999501</v>
      </c>
      <c r="G26" s="374">
        <v>887134.76000001095</v>
      </c>
      <c r="H26" s="152"/>
    </row>
    <row r="27" spans="1:9" ht="15" customHeight="1">
      <c r="D27" s="27"/>
      <c r="F27" s="38"/>
      <c r="G27" s="376"/>
      <c r="H27" s="377"/>
    </row>
    <row r="28" spans="1:9" ht="15" customHeight="1">
      <c r="B28" s="9" t="s">
        <v>39</v>
      </c>
      <c r="F28" s="38"/>
      <c r="G28" s="38"/>
      <c r="H28" s="376"/>
    </row>
    <row r="29" spans="1:9" ht="15" customHeight="1">
      <c r="D29" s="26"/>
      <c r="F29" s="378"/>
      <c r="G29" s="38"/>
      <c r="H29" s="393"/>
    </row>
    <row r="30" spans="1:9" ht="15" customHeight="1">
      <c r="D30" s="26"/>
      <c r="E30" s="29"/>
      <c r="F30" s="386"/>
      <c r="G30" s="38"/>
      <c r="H30" s="35"/>
    </row>
    <row r="31" spans="1:9" ht="15" customHeight="1">
      <c r="B31" s="30" t="s">
        <v>49</v>
      </c>
      <c r="D31" s="26"/>
      <c r="E31" s="29"/>
      <c r="F31" s="386"/>
      <c r="H31" s="28"/>
    </row>
    <row r="32" spans="1:9">
      <c r="C32" s="15"/>
      <c r="F32" s="387"/>
      <c r="H32" s="28"/>
    </row>
    <row r="33" spans="1:8">
      <c r="C33" s="15"/>
      <c r="F33" s="387"/>
      <c r="H33" s="28"/>
    </row>
    <row r="34" spans="1:8">
      <c r="C34" s="15"/>
      <c r="F34" s="387"/>
      <c r="H34" s="28"/>
    </row>
    <row r="35" spans="1:8">
      <c r="C35" s="15"/>
      <c r="F35" s="387"/>
      <c r="H35" s="28"/>
    </row>
    <row r="36" spans="1:8">
      <c r="B36" s="19"/>
      <c r="C36" s="19"/>
      <c r="D36" s="19"/>
    </row>
    <row r="37" spans="1:8" s="30" customFormat="1">
      <c r="A37" s="43"/>
      <c r="B37" s="69" t="s">
        <v>1590</v>
      </c>
      <c r="C37" s="71"/>
      <c r="D37" s="105"/>
      <c r="E37" s="16" t="s">
        <v>1591</v>
      </c>
    </row>
    <row r="38" spans="1:8" s="30" customFormat="1">
      <c r="A38" s="43"/>
      <c r="B38" s="70" t="s">
        <v>1585</v>
      </c>
      <c r="C38" s="70"/>
      <c r="D38" s="106"/>
      <c r="E38" s="70" t="s">
        <v>194</v>
      </c>
    </row>
  </sheetData>
  <customSheetViews>
    <customSheetView guid="{B9F63820-5C32-455A-BC9D-0BE84D6B0867}" scale="80" showGridLines="0" fitToPage="1" state="hidden">
      <pane ySplit="6" topLeftCell="A28" activePane="bottomLeft" state="frozen"/>
      <selection pane="bottomLeft" activeCell="F51" sqref="F51"/>
      <pageMargins left="0" right="0" top="0" bottom="0" header="0" footer="0"/>
      <printOptions horizontalCentered="1"/>
      <pageSetup paperSize="9" scale="55" orientation="portrait" r:id="rId1"/>
    </customSheetView>
    <customSheetView guid="{7015FC6D-0680-4B00-AA0E-B83DA1D0B666}" scale="80" showPageBreaks="1" showGridLines="0" fitToPage="1" printArea="1">
      <pane ySplit="6" topLeftCell="A37" activePane="bottomLeft" state="frozen"/>
      <selection pane="bottomLeft" activeCell="B2" sqref="B2:G2"/>
      <pageMargins left="0" right="0" top="0" bottom="0" header="0" footer="0"/>
      <printOptions horizontalCentered="1"/>
      <pageSetup paperSize="9" scale="52" orientation="portrait" r:id="rId2"/>
    </customSheetView>
    <customSheetView guid="{5FCC9217-B3E9-4B91-A943-5F21728EBEE9}" scale="80" showPageBreaks="1" showGridLines="0" fitToPage="1" printArea="1">
      <pane ySplit="6" topLeftCell="A70" activePane="bottomLeft" state="frozen"/>
      <selection pane="bottomLeft" activeCell="B6" sqref="B6:G79"/>
      <pageMargins left="0" right="0" top="0" bottom="0" header="0" footer="0"/>
      <printOptions horizontalCentered="1"/>
      <pageSetup paperSize="9" scale="52" orientation="portrait" r:id="rId3"/>
    </customSheetView>
    <customSheetView guid="{F3648BCD-1CED-4BBB-AE63-37BDB925883F}" scale="80" showGridLines="0" fitToPage="1">
      <pane ySplit="6" topLeftCell="A37" activePane="bottomLeft" state="frozen"/>
      <selection pane="bottomLeft" activeCell="B2" sqref="B2:G2"/>
      <pageMargins left="0" right="0" top="0" bottom="0" header="0" footer="0"/>
      <printOptions horizontalCentered="1"/>
      <pageSetup paperSize="9" scale="52" orientation="portrait" r:id="rId4"/>
    </customSheetView>
  </customSheetViews>
  <mergeCells count="3">
    <mergeCell ref="B3:E3"/>
    <mergeCell ref="B4:E4"/>
    <mergeCell ref="B7:E7"/>
  </mergeCells>
  <hyperlinks>
    <hyperlink ref="B1" location="Índice!A1" display="Índice" xr:uid="{00000000-0004-0000-0300-000000000000}"/>
  </hyperlinks>
  <printOptions horizontalCentered="1"/>
  <pageMargins left="0.48" right="0.39" top="0.74803149606299213" bottom="0.74803149606299213" header="0.31496062992125984" footer="0.31496062992125984"/>
  <pageSetup paperSize="9" scale="67"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55"/>
  <sheetViews>
    <sheetView showGridLines="0" zoomScale="70" zoomScaleNormal="70" zoomScaleSheetLayoutView="80" workbookViewId="0">
      <selection activeCell="I13" sqref="I13"/>
    </sheetView>
  </sheetViews>
  <sheetFormatPr baseColWidth="10" defaultColWidth="11.42578125" defaultRowHeight="15.75"/>
  <cols>
    <col min="1" max="1" width="4.42578125" style="2" customWidth="1"/>
    <col min="2" max="2" width="35.28515625" style="15" customWidth="1"/>
    <col min="3" max="3" width="11.7109375" style="2" customWidth="1"/>
    <col min="4" max="4" width="1.85546875" style="2" bestFit="1" customWidth="1"/>
    <col min="5" max="5" width="13.42578125" style="2" customWidth="1"/>
    <col min="6" max="6" width="6.5703125" style="2" customWidth="1"/>
    <col min="7" max="7" width="6.42578125" style="2" customWidth="1"/>
    <col min="8" max="8" width="9.42578125" style="2" customWidth="1"/>
    <col min="9" max="9" width="22.5703125" style="2" customWidth="1"/>
    <col min="10" max="10" width="13.7109375" style="2" bestFit="1" customWidth="1"/>
    <col min="11" max="11" width="16.42578125" style="2" bestFit="1" customWidth="1"/>
    <col min="12" max="12" width="15.42578125" style="2" bestFit="1" customWidth="1"/>
    <col min="13" max="13" width="15.140625" style="2" bestFit="1" customWidth="1"/>
    <col min="14" max="14" width="15.42578125" style="2" bestFit="1" customWidth="1"/>
    <col min="15" max="15" width="21.85546875" style="2" bestFit="1" customWidth="1"/>
    <col min="16" max="16384" width="11.42578125" style="2"/>
  </cols>
  <sheetData>
    <row r="1" spans="2:15">
      <c r="B1" s="18" t="s">
        <v>28</v>
      </c>
      <c r="D1" s="17"/>
    </row>
    <row r="2" spans="2:15">
      <c r="B2" s="542" t="s">
        <v>1169</v>
      </c>
      <c r="C2" s="542"/>
      <c r="D2" s="542"/>
      <c r="E2" s="542"/>
      <c r="F2" s="542"/>
      <c r="G2" s="542"/>
      <c r="H2" s="542"/>
      <c r="I2" s="542"/>
      <c r="J2" s="542"/>
      <c r="K2" s="542"/>
    </row>
    <row r="3" spans="2:15">
      <c r="B3" s="543" t="s">
        <v>50</v>
      </c>
      <c r="C3" s="543"/>
      <c r="D3" s="543"/>
      <c r="E3" s="543"/>
      <c r="F3" s="543"/>
      <c r="G3" s="543"/>
      <c r="H3" s="543"/>
      <c r="I3" s="543"/>
      <c r="J3" s="543"/>
      <c r="K3" s="543"/>
    </row>
    <row r="4" spans="2:15">
      <c r="B4" s="20" t="s">
        <v>1588</v>
      </c>
      <c r="C4" s="20"/>
      <c r="D4" s="20"/>
      <c r="E4" s="20"/>
      <c r="F4" s="20"/>
      <c r="G4" s="20"/>
      <c r="H4" s="20"/>
      <c r="I4" s="20"/>
      <c r="J4" s="20"/>
      <c r="K4" s="20"/>
    </row>
    <row r="5" spans="2:15">
      <c r="B5" s="544" t="s">
        <v>30</v>
      </c>
      <c r="C5" s="544"/>
      <c r="D5" s="544"/>
      <c r="E5" s="544"/>
      <c r="F5" s="544"/>
      <c r="G5" s="544"/>
      <c r="H5" s="544"/>
      <c r="I5" s="544"/>
      <c r="J5" s="544"/>
      <c r="K5" s="544"/>
    </row>
    <row r="6" spans="2:15">
      <c r="B6" s="28"/>
      <c r="C6" s="20"/>
      <c r="D6" s="20"/>
      <c r="E6" s="20"/>
      <c r="F6" s="20"/>
      <c r="G6" s="20"/>
      <c r="H6" s="20"/>
      <c r="I6" s="20"/>
      <c r="J6" s="20"/>
      <c r="K6" s="20"/>
    </row>
    <row r="7" spans="2:15" s="28" customFormat="1" ht="31.5">
      <c r="B7" s="101" t="s">
        <v>51</v>
      </c>
      <c r="C7" s="545" t="s">
        <v>52</v>
      </c>
      <c r="D7" s="545"/>
      <c r="E7" s="545"/>
      <c r="F7" s="545" t="s">
        <v>53</v>
      </c>
      <c r="G7" s="545"/>
      <c r="H7" s="545"/>
      <c r="I7" s="101" t="s">
        <v>612</v>
      </c>
    </row>
    <row r="8" spans="2:15" s="171" customFormat="1">
      <c r="B8" s="395" t="s">
        <v>54</v>
      </c>
      <c r="C8" s="546">
        <v>61853334.00999999</v>
      </c>
      <c r="D8" s="547"/>
      <c r="E8" s="548"/>
      <c r="F8" s="546">
        <v>3416168.5766666555</v>
      </c>
      <c r="G8" s="547"/>
      <c r="H8" s="548"/>
      <c r="I8" s="169">
        <v>65269502.586666644</v>
      </c>
      <c r="J8" s="170"/>
      <c r="L8" s="172"/>
    </row>
    <row r="9" spans="2:15" s="171" customFormat="1">
      <c r="B9" s="173" t="s">
        <v>55</v>
      </c>
      <c r="C9" s="549"/>
      <c r="D9" s="549"/>
      <c r="E9" s="549"/>
      <c r="F9" s="550"/>
      <c r="G9" s="550"/>
      <c r="H9" s="550"/>
      <c r="I9" s="174"/>
      <c r="J9" s="175"/>
      <c r="K9" s="176"/>
    </row>
    <row r="10" spans="2:15" s="171" customFormat="1">
      <c r="B10" s="177" t="s">
        <v>21</v>
      </c>
      <c r="C10" s="554">
        <v>123088275.95333338</v>
      </c>
      <c r="D10" s="554"/>
      <c r="E10" s="554"/>
      <c r="F10" s="551">
        <v>0</v>
      </c>
      <c r="G10" s="551"/>
      <c r="H10" s="551"/>
      <c r="I10" s="335">
        <v>0</v>
      </c>
      <c r="L10" s="178"/>
    </row>
    <row r="11" spans="2:15" s="171" customFormat="1">
      <c r="B11" s="177" t="s">
        <v>22</v>
      </c>
      <c r="C11" s="554">
        <v>-97505025.290000021</v>
      </c>
      <c r="D11" s="554"/>
      <c r="E11" s="554"/>
      <c r="F11" s="551">
        <v>0</v>
      </c>
      <c r="G11" s="551"/>
      <c r="H11" s="551"/>
      <c r="I11" s="335">
        <v>0</v>
      </c>
      <c r="L11" s="178"/>
    </row>
    <row r="12" spans="2:15" s="171" customFormat="1">
      <c r="B12" s="179" t="s">
        <v>56</v>
      </c>
      <c r="C12" s="555">
        <v>0</v>
      </c>
      <c r="D12" s="555"/>
      <c r="E12" s="555"/>
      <c r="F12" s="556">
        <v>1592918.150000006</v>
      </c>
      <c r="G12" s="556"/>
      <c r="H12" s="556"/>
      <c r="I12" s="335">
        <v>0</v>
      </c>
      <c r="J12" s="379"/>
      <c r="K12" s="380"/>
      <c r="L12" s="381"/>
    </row>
    <row r="13" spans="2:15" s="171" customFormat="1" ht="31.5">
      <c r="B13" s="168" t="s">
        <v>57</v>
      </c>
      <c r="C13" s="550">
        <v>87436584.673333347</v>
      </c>
      <c r="D13" s="550"/>
      <c r="E13" s="550"/>
      <c r="F13" s="550">
        <v>5009086.726666661</v>
      </c>
      <c r="G13" s="550"/>
      <c r="H13" s="550"/>
      <c r="I13" s="180" t="s">
        <v>1589</v>
      </c>
      <c r="J13" s="382"/>
      <c r="K13" s="380"/>
      <c r="L13" s="381"/>
    </row>
    <row r="14" spans="2:15" s="171" customFormat="1">
      <c r="B14" s="173"/>
      <c r="C14" s="552"/>
      <c r="D14" s="552"/>
      <c r="E14" s="552"/>
      <c r="F14" s="553"/>
      <c r="G14" s="553"/>
      <c r="H14" s="553"/>
      <c r="I14" s="181">
        <v>92445671.400000006</v>
      </c>
      <c r="J14" s="394"/>
      <c r="K14" s="380"/>
      <c r="L14" s="381"/>
    </row>
    <row r="15" spans="2:15">
      <c r="J15" s="14"/>
      <c r="K15" s="14"/>
      <c r="L15" s="14"/>
      <c r="O15" s="11"/>
    </row>
    <row r="16" spans="2:15">
      <c r="B16" s="9" t="s">
        <v>58</v>
      </c>
      <c r="J16" s="14"/>
      <c r="K16" s="14"/>
      <c r="L16" s="14"/>
      <c r="O16" s="11"/>
    </row>
    <row r="17" spans="1:15">
      <c r="O17" s="11"/>
    </row>
    <row r="18" spans="1:15">
      <c r="O18" s="11"/>
    </row>
    <row r="19" spans="1:15">
      <c r="B19" s="30" t="s">
        <v>49</v>
      </c>
      <c r="O19" s="11"/>
    </row>
    <row r="20" spans="1:15">
      <c r="B20" s="30"/>
      <c r="O20" s="11"/>
    </row>
    <row r="21" spans="1:15">
      <c r="O21" s="11"/>
    </row>
    <row r="22" spans="1:15">
      <c r="B22" s="2"/>
      <c r="O22" s="11"/>
    </row>
    <row r="23" spans="1:15">
      <c r="O23" s="11"/>
    </row>
    <row r="24" spans="1:15" s="30" customFormat="1">
      <c r="A24" s="43"/>
      <c r="B24" s="69" t="s">
        <v>1590</v>
      </c>
      <c r="C24" s="71"/>
      <c r="E24" s="69"/>
      <c r="F24" s="105"/>
      <c r="I24" s="16" t="s">
        <v>1591</v>
      </c>
    </row>
    <row r="25" spans="1:15" s="30" customFormat="1">
      <c r="A25" s="43"/>
      <c r="B25" s="70" t="s">
        <v>1585</v>
      </c>
      <c r="C25" s="70"/>
      <c r="E25" s="70"/>
      <c r="F25" s="106"/>
      <c r="I25" s="70" t="s">
        <v>194</v>
      </c>
    </row>
    <row r="46" spans="8:8">
      <c r="H46" s="2">
        <v>0</v>
      </c>
    </row>
    <row r="55" spans="4:4">
      <c r="D55" s="2">
        <v>0</v>
      </c>
    </row>
  </sheetData>
  <customSheetViews>
    <customSheetView guid="{B9F63820-5C32-455A-BC9D-0BE84D6B0867}" scale="80" showGridLines="0" state="hidden">
      <pane ySplit="7" topLeftCell="A8" activePane="bottomLeft" state="frozen"/>
      <selection pane="bottomLeft" sqref="A1:K15"/>
      <pageMargins left="0" right="0" top="0" bottom="0" header="0" footer="0"/>
      <pageSetup scale="47" orientation="portrait" r:id="rId1"/>
      <headerFooter alignWithMargins="0"/>
    </customSheetView>
    <customSheetView guid="{7015FC6D-0680-4B00-AA0E-B83DA1D0B666}" scale="80" showPageBreaks="1" showGridLines="0" printArea="1">
      <pane ySplit="7" topLeftCell="A8" activePane="bottomLeft" state="frozen"/>
      <selection pane="bottomLeft" activeCell="I11" sqref="I9:I11"/>
      <pageMargins left="0" right="0" top="0" bottom="0" header="0" footer="0"/>
      <pageSetup scale="47" orientation="portrait" r:id="rId2"/>
      <headerFooter alignWithMargins="0"/>
    </customSheetView>
    <customSheetView guid="{5FCC9217-B3E9-4B91-A943-5F21728EBEE9}" scale="80" showPageBreaks="1" showGridLines="0" printArea="1">
      <pane ySplit="7" topLeftCell="A47" activePane="bottomLeft" state="frozen"/>
      <selection pane="bottomLeft" activeCell="K71" sqref="K71"/>
      <pageMargins left="0" right="0" top="0" bottom="0" header="0" footer="0"/>
      <pageSetup scale="47" orientation="portrait" r:id="rId3"/>
      <headerFooter alignWithMargins="0"/>
    </customSheetView>
    <customSheetView guid="{F3648BCD-1CED-4BBB-AE63-37BDB925883F}" scale="80" showGridLines="0">
      <pane ySplit="7" topLeftCell="A8" activePane="bottomLeft" state="frozen"/>
      <selection pane="bottomLeft" activeCell="N12" sqref="N12"/>
      <pageMargins left="0" right="0" top="0" bottom="0" header="0" footer="0"/>
      <pageSetup scale="47" orientation="portrait" r:id="rId4"/>
      <headerFooter alignWithMargins="0"/>
    </customSheetView>
  </customSheetViews>
  <mergeCells count="19">
    <mergeCell ref="C14:E14"/>
    <mergeCell ref="F14:H14"/>
    <mergeCell ref="C13:E13"/>
    <mergeCell ref="C10:E10"/>
    <mergeCell ref="C12:E12"/>
    <mergeCell ref="F11:H11"/>
    <mergeCell ref="C11:E11"/>
    <mergeCell ref="F12:H12"/>
    <mergeCell ref="C8:E8"/>
    <mergeCell ref="F8:H8"/>
    <mergeCell ref="C9:E9"/>
    <mergeCell ref="F13:H13"/>
    <mergeCell ref="F9:H9"/>
    <mergeCell ref="F10:H10"/>
    <mergeCell ref="B2:K2"/>
    <mergeCell ref="B3:K3"/>
    <mergeCell ref="B5:K5"/>
    <mergeCell ref="C7:E7"/>
    <mergeCell ref="F7:H7"/>
  </mergeCells>
  <hyperlinks>
    <hyperlink ref="B1" location="Índice!A1" display="Índice" xr:uid="{00000000-0004-0000-0400-000000000000}"/>
  </hyperlinks>
  <pageMargins left="0.82677165354330717" right="0.23622047244094491" top="0.74803149606299213" bottom="0.74803149606299213" header="0.31496062992125984" footer="0.31496062992125984"/>
  <pageSetup scale="47" orientation="portrait" r:id="rId5"/>
  <headerFooter alignWithMargins="0"/>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38"/>
  <sheetViews>
    <sheetView showGridLines="0" zoomScale="70" zoomScaleNormal="70" zoomScaleSheetLayoutView="90" workbookViewId="0">
      <selection sqref="A1:XFD1048576"/>
    </sheetView>
  </sheetViews>
  <sheetFormatPr baseColWidth="10" defaultColWidth="11.42578125" defaultRowHeight="15.75"/>
  <cols>
    <col min="1" max="1" width="3" style="2" customWidth="1"/>
    <col min="2" max="2" width="52.5703125" style="15" customWidth="1"/>
    <col min="3" max="3" width="17" style="15" bestFit="1" customWidth="1"/>
    <col min="4" max="4" width="21.7109375" style="15" customWidth="1"/>
    <col min="5" max="5" width="21.28515625" style="39" customWidth="1"/>
    <col min="6" max="6" width="3" style="2" customWidth="1"/>
    <col min="7" max="7" width="12.28515625" style="2" bestFit="1" customWidth="1"/>
    <col min="8" max="8" width="17.42578125" style="2" customWidth="1"/>
    <col min="9" max="9" width="19" style="2" bestFit="1" customWidth="1"/>
    <col min="10" max="16384" width="11.42578125" style="2"/>
  </cols>
  <sheetData>
    <row r="1" spans="2:10">
      <c r="B1" s="18" t="s">
        <v>28</v>
      </c>
      <c r="C1" s="2"/>
      <c r="D1" s="2"/>
      <c r="E1" s="2"/>
    </row>
    <row r="2" spans="2:10">
      <c r="B2" s="536" t="s">
        <v>1169</v>
      </c>
      <c r="C2" s="536"/>
      <c r="D2" s="536"/>
      <c r="E2" s="536"/>
      <c r="F2" s="536"/>
      <c r="G2" s="24"/>
      <c r="H2" s="24"/>
    </row>
    <row r="3" spans="2:10">
      <c r="B3" s="542" t="s">
        <v>60</v>
      </c>
      <c r="C3" s="542"/>
      <c r="D3" s="542"/>
      <c r="E3" s="542"/>
      <c r="F3" s="31"/>
      <c r="G3" s="32"/>
      <c r="H3" s="32"/>
    </row>
    <row r="4" spans="2:10">
      <c r="B4" s="20" t="s">
        <v>1586</v>
      </c>
      <c r="C4" s="20"/>
      <c r="D4" s="20"/>
      <c r="E4" s="20"/>
      <c r="F4" s="20"/>
      <c r="G4" s="32"/>
      <c r="H4" s="32"/>
    </row>
    <row r="5" spans="2:10">
      <c r="B5" s="10"/>
      <c r="C5" s="20"/>
      <c r="D5" s="20"/>
      <c r="E5" s="20"/>
      <c r="F5" s="20"/>
      <c r="G5" s="32"/>
      <c r="H5" s="32"/>
    </row>
    <row r="6" spans="2:10">
      <c r="B6" s="561" t="s">
        <v>30</v>
      </c>
      <c r="C6" s="561"/>
      <c r="D6" s="561"/>
      <c r="E6" s="561"/>
      <c r="F6" s="32"/>
      <c r="G6" s="32"/>
      <c r="H6" s="32"/>
    </row>
    <row r="7" spans="2:10">
      <c r="B7" s="33"/>
      <c r="C7" s="33"/>
      <c r="D7" s="33"/>
      <c r="E7" s="28"/>
      <c r="F7" s="15"/>
    </row>
    <row r="8" spans="2:10">
      <c r="B8" s="102"/>
      <c r="C8" s="97"/>
      <c r="D8" s="96">
        <v>45838</v>
      </c>
      <c r="E8" s="96">
        <v>45473</v>
      </c>
    </row>
    <row r="9" spans="2:10" s="171" customFormat="1">
      <c r="B9" s="184" t="s">
        <v>61</v>
      </c>
      <c r="C9" s="185"/>
      <c r="D9" s="186"/>
      <c r="E9" s="186"/>
    </row>
    <row r="10" spans="2:10" s="171" customFormat="1">
      <c r="B10" s="187"/>
      <c r="C10" s="185"/>
      <c r="D10" s="186"/>
      <c r="E10" s="186"/>
      <c r="G10" s="172"/>
      <c r="H10" s="172"/>
      <c r="I10" s="172"/>
      <c r="J10" s="172"/>
    </row>
    <row r="11" spans="2:10" s="171" customFormat="1">
      <c r="B11" s="557" t="s">
        <v>62</v>
      </c>
      <c r="C11" s="558"/>
      <c r="D11" s="186"/>
      <c r="E11" s="186"/>
      <c r="G11" s="172"/>
      <c r="H11" s="172"/>
      <c r="I11" s="172"/>
      <c r="J11" s="172"/>
    </row>
    <row r="12" spans="2:10" s="171" customFormat="1">
      <c r="B12" s="190" t="s">
        <v>425</v>
      </c>
      <c r="C12" s="183"/>
      <c r="D12" s="525">
        <v>-20485019.7600003</v>
      </c>
      <c r="E12" s="525">
        <v>-11140106.109999985</v>
      </c>
      <c r="G12" s="172"/>
      <c r="H12" s="172"/>
      <c r="I12" s="172"/>
      <c r="J12" s="172"/>
    </row>
    <row r="13" spans="2:10" s="171" customFormat="1">
      <c r="B13" s="190" t="s">
        <v>426</v>
      </c>
      <c r="C13" s="183"/>
      <c r="D13" s="525">
        <v>-105876.59999999999</v>
      </c>
      <c r="E13" s="526">
        <v>0</v>
      </c>
      <c r="G13" s="172"/>
      <c r="H13" s="172"/>
      <c r="I13" s="172"/>
      <c r="J13" s="172"/>
    </row>
    <row r="14" spans="2:10" s="171" customFormat="1">
      <c r="B14" s="190" t="s">
        <v>179</v>
      </c>
      <c r="C14" s="185"/>
      <c r="D14" s="525">
        <v>2176858.3400000003</v>
      </c>
      <c r="E14" s="525">
        <v>104616.79000000001</v>
      </c>
      <c r="G14" s="172"/>
      <c r="H14" s="172"/>
      <c r="I14" s="172"/>
      <c r="J14" s="172"/>
    </row>
    <row r="15" spans="2:10" s="171" customFormat="1">
      <c r="B15" s="190" t="s">
        <v>63</v>
      </c>
      <c r="C15" s="183"/>
      <c r="D15" s="525">
        <v>-622503.5199999999</v>
      </c>
      <c r="E15" s="525">
        <v>-152098.35999999291</v>
      </c>
      <c r="G15" s="172"/>
      <c r="H15" s="172"/>
      <c r="I15" s="172"/>
      <c r="J15" s="172"/>
    </row>
    <row r="16" spans="2:10" s="171" customFormat="1">
      <c r="B16" s="190" t="s">
        <v>441</v>
      </c>
      <c r="C16" s="183"/>
      <c r="D16" s="525">
        <v>-94222.069999999992</v>
      </c>
      <c r="E16" s="525">
        <v>2416.1599999974392</v>
      </c>
      <c r="G16" s="364"/>
      <c r="H16" s="364"/>
      <c r="I16" s="364"/>
      <c r="J16" s="364"/>
    </row>
    <row r="17" spans="2:10" s="171" customFormat="1">
      <c r="B17" s="190"/>
      <c r="C17" s="185"/>
      <c r="D17" s="186"/>
      <c r="E17" s="186"/>
      <c r="G17" s="172"/>
      <c r="H17" s="172"/>
      <c r="I17" s="172"/>
      <c r="J17" s="172"/>
    </row>
    <row r="18" spans="2:10" s="192" customFormat="1">
      <c r="B18" s="557" t="s">
        <v>64</v>
      </c>
      <c r="C18" s="558"/>
      <c r="D18" s="191">
        <v>-19130763.610000301</v>
      </c>
      <c r="E18" s="191">
        <v>-11185171.519999981</v>
      </c>
      <c r="G18" s="172"/>
      <c r="H18" s="172"/>
      <c r="I18" s="172"/>
      <c r="J18" s="172"/>
    </row>
    <row r="19" spans="2:10" s="171" customFormat="1">
      <c r="B19" s="187"/>
      <c r="C19" s="185"/>
      <c r="D19" s="186"/>
      <c r="E19" s="186"/>
      <c r="G19" s="172"/>
      <c r="H19" s="172"/>
      <c r="I19" s="172"/>
      <c r="J19" s="172"/>
    </row>
    <row r="20" spans="2:10" s="171" customFormat="1">
      <c r="B20" s="184" t="s">
        <v>65</v>
      </c>
      <c r="C20" s="183"/>
      <c r="D20" s="186"/>
      <c r="E20" s="186"/>
      <c r="G20" s="172"/>
      <c r="H20" s="172"/>
      <c r="I20" s="172"/>
      <c r="J20" s="172"/>
    </row>
    <row r="21" spans="2:10" s="171" customFormat="1">
      <c r="B21" s="182"/>
      <c r="C21" s="183"/>
      <c r="D21" s="186"/>
      <c r="E21" s="186"/>
      <c r="G21" s="383"/>
      <c r="H21" s="383"/>
      <c r="I21" s="172"/>
      <c r="J21" s="172"/>
    </row>
    <row r="22" spans="2:10" s="171" customFormat="1">
      <c r="B22" s="559" t="s">
        <v>22</v>
      </c>
      <c r="C22" s="560"/>
      <c r="D22" s="525">
        <v>-97099730.51000002</v>
      </c>
      <c r="E22" s="525">
        <v>-34768542.590000004</v>
      </c>
      <c r="G22" s="383"/>
      <c r="H22" s="383"/>
      <c r="I22" s="172"/>
      <c r="J22" s="172"/>
    </row>
    <row r="23" spans="2:10" s="171" customFormat="1">
      <c r="B23" s="193" t="s">
        <v>21</v>
      </c>
      <c r="C23" s="194"/>
      <c r="D23" s="525">
        <v>123088274.95000005</v>
      </c>
      <c r="E23" s="525">
        <v>44119560.939999998</v>
      </c>
      <c r="G23" s="383"/>
      <c r="H23" s="35"/>
    </row>
    <row r="24" spans="2:10" s="171" customFormat="1">
      <c r="B24" s="193"/>
      <c r="C24" s="194"/>
      <c r="D24" s="186"/>
      <c r="E24" s="186"/>
      <c r="G24" s="383"/>
      <c r="H24" s="35"/>
    </row>
    <row r="25" spans="2:10" s="171" customFormat="1">
      <c r="B25" s="557" t="s">
        <v>66</v>
      </c>
      <c r="C25" s="558"/>
      <c r="D25" s="191">
        <v>25988544.440000027</v>
      </c>
      <c r="E25" s="191">
        <v>9351018.349999994</v>
      </c>
      <c r="G25" s="383"/>
      <c r="H25" s="35"/>
    </row>
    <row r="26" spans="2:10" s="171" customFormat="1">
      <c r="B26" s="188" t="s">
        <v>67</v>
      </c>
      <c r="C26" s="189"/>
      <c r="D26" s="191">
        <v>3386298.67</v>
      </c>
      <c r="E26" s="191">
        <v>3036696.88</v>
      </c>
      <c r="G26" s="383"/>
      <c r="H26" s="35"/>
    </row>
    <row r="27" spans="2:10" s="195" customFormat="1">
      <c r="B27" s="196" t="s">
        <v>68</v>
      </c>
      <c r="C27" s="197"/>
      <c r="D27" s="198">
        <v>10244079.499999726</v>
      </c>
      <c r="E27" s="198">
        <v>1202543.710000013</v>
      </c>
      <c r="G27" s="384">
        <v>10244079.540000001</v>
      </c>
      <c r="H27" s="35"/>
      <c r="I27" s="171"/>
      <c r="J27" s="199"/>
    </row>
    <row r="28" spans="2:10" s="28" customFormat="1">
      <c r="C28" s="36"/>
      <c r="D28" s="37"/>
      <c r="E28" s="37"/>
      <c r="G28" s="35"/>
      <c r="H28" s="385"/>
      <c r="I28" s="34"/>
      <c r="J28" s="35"/>
    </row>
    <row r="29" spans="2:10" s="28" customFormat="1">
      <c r="B29" s="2" t="s">
        <v>58</v>
      </c>
      <c r="C29" s="2"/>
      <c r="D29" s="2"/>
      <c r="E29" s="2"/>
      <c r="G29" s="35"/>
      <c r="H29" s="34"/>
      <c r="I29" s="34"/>
      <c r="J29" s="35"/>
    </row>
    <row r="30" spans="2:10">
      <c r="D30" s="2"/>
      <c r="E30" s="2"/>
      <c r="G30" s="38"/>
      <c r="H30" s="38"/>
      <c r="I30" s="38"/>
      <c r="J30" s="38"/>
    </row>
    <row r="31" spans="2:10">
      <c r="D31" s="2"/>
      <c r="E31" s="2"/>
      <c r="F31" s="15"/>
      <c r="H31" s="28"/>
    </row>
    <row r="32" spans="2:10">
      <c r="B32" s="30" t="s">
        <v>49</v>
      </c>
      <c r="D32" s="2"/>
      <c r="E32" s="2"/>
      <c r="F32" s="15"/>
      <c r="H32" s="28"/>
    </row>
    <row r="33" spans="1:8">
      <c r="B33" s="30"/>
      <c r="D33" s="2"/>
      <c r="E33" s="2"/>
      <c r="F33" s="15"/>
      <c r="H33" s="28"/>
    </row>
    <row r="34" spans="1:8">
      <c r="B34" s="30"/>
      <c r="D34" s="2"/>
      <c r="E34" s="2"/>
      <c r="F34" s="15"/>
      <c r="H34" s="28"/>
    </row>
    <row r="36" spans="1:8" s="30" customFormat="1">
      <c r="A36" s="43"/>
      <c r="B36" s="69" t="s">
        <v>1590</v>
      </c>
      <c r="C36" s="71"/>
      <c r="E36" s="16" t="s">
        <v>1591</v>
      </c>
    </row>
    <row r="37" spans="1:8" s="30" customFormat="1">
      <c r="A37" s="43"/>
      <c r="B37" s="70" t="s">
        <v>1585</v>
      </c>
      <c r="C37" s="70"/>
      <c r="E37" s="70" t="s">
        <v>194</v>
      </c>
    </row>
    <row r="38" spans="1:8">
      <c r="F38" s="15"/>
    </row>
  </sheetData>
  <customSheetViews>
    <customSheetView guid="{B9F63820-5C32-455A-BC9D-0BE84D6B0867}" scale="80" showGridLines="0" fitToPage="1" hiddenRows="1" state="hidden">
      <pane ySplit="7" topLeftCell="A25" activePane="bottomLeft" state="frozen"/>
      <selection pane="bottomLeft" activeCell="B2" sqref="B2:G44"/>
      <pageMargins left="0" right="0" top="0" bottom="0" header="0" footer="0"/>
      <pageSetup paperSize="9" scale="71" fitToHeight="0" orientation="portrait" r:id="rId1"/>
    </customSheetView>
    <customSheetView guid="{7015FC6D-0680-4B00-AA0E-B83DA1D0B666}" scale="80" showPageBreaks="1" showGridLines="0" fitToPage="1" printArea="1" hiddenRows="1">
      <pane ySplit="7" topLeftCell="A25" activePane="bottomLeft" state="frozen"/>
      <selection pane="bottomLeft" activeCell="B2" sqref="B2:G44"/>
      <pageMargins left="0" right="0" top="0" bottom="0" header="0" footer="0"/>
      <pageSetup paperSize="9" scale="71" fitToHeight="0" orientation="portrait" r:id="rId2"/>
    </customSheetView>
    <customSheetView guid="{5FCC9217-B3E9-4B91-A943-5F21728EBEE9}" scale="80" showPageBreaks="1" showGridLines="0" fitToPage="1" printArea="1" hiddenRows="1">
      <pane ySplit="7" topLeftCell="A33" activePane="bottomLeft" state="frozen"/>
      <selection pane="bottomLeft" activeCell="B7" sqref="B7:F42"/>
      <pageMargins left="0" right="0" top="0" bottom="0" header="0" footer="0"/>
      <pageSetup paperSize="9" scale="71" fitToHeight="0" orientation="portrait" r:id="rId3"/>
    </customSheetView>
    <customSheetView guid="{F3648BCD-1CED-4BBB-AE63-37BDB925883F}" scale="80" showGridLines="0" fitToPage="1" hiddenRows="1">
      <pane ySplit="7" topLeftCell="A25" activePane="bottomLeft" state="frozen"/>
      <selection pane="bottomLeft" activeCell="B2" sqref="B2:G44"/>
      <pageMargins left="0" right="0" top="0" bottom="0" header="0" footer="0"/>
      <pageSetup paperSize="9" scale="71" fitToHeight="0" orientation="portrait" r:id="rId4"/>
    </customSheetView>
  </customSheetViews>
  <mergeCells count="7">
    <mergeCell ref="B25:C25"/>
    <mergeCell ref="B22:C22"/>
    <mergeCell ref="B18:C18"/>
    <mergeCell ref="B11:C11"/>
    <mergeCell ref="B2:F2"/>
    <mergeCell ref="B3:E3"/>
    <mergeCell ref="B6:E6"/>
  </mergeCells>
  <hyperlinks>
    <hyperlink ref="B1" location="Índice!A1" display="Índice" xr:uid="{00000000-0004-0000-0500-000000000000}"/>
  </hyperlinks>
  <pageMargins left="0.7" right="0.7" top="0.75" bottom="0.75" header="0.3" footer="0.3"/>
  <pageSetup paperSize="9" scale="70" fitToHeight="0"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T809"/>
  <sheetViews>
    <sheetView showGridLines="0" topLeftCell="A100" zoomScale="85" zoomScaleNormal="85" zoomScaleSheetLayoutView="80" workbookViewId="0">
      <selection activeCell="D127" sqref="D127"/>
    </sheetView>
  </sheetViews>
  <sheetFormatPr baseColWidth="10" defaultColWidth="11.42578125" defaultRowHeight="16.5"/>
  <cols>
    <col min="1" max="1" width="3.42578125" style="7" customWidth="1"/>
    <col min="2" max="2" width="3.5703125" style="7" customWidth="1"/>
    <col min="3" max="3" width="43.28515625" style="7" customWidth="1"/>
    <col min="4" max="4" width="42.5703125" style="7" bestFit="1" customWidth="1"/>
    <col min="5" max="5" width="15.140625" style="7" customWidth="1"/>
    <col min="6" max="6" width="13.7109375" style="7" bestFit="1" customWidth="1"/>
    <col min="7" max="7" width="12.85546875" style="7" customWidth="1"/>
    <col min="8" max="8" width="11.7109375" style="7" bestFit="1" customWidth="1"/>
    <col min="9" max="9" width="11.42578125" style="7"/>
    <col min="10" max="10" width="18.85546875" style="7" bestFit="1" customWidth="1"/>
    <col min="11" max="11" width="15.28515625" style="7" bestFit="1" customWidth="1"/>
    <col min="12" max="12" width="15.42578125" style="7" bestFit="1" customWidth="1"/>
    <col min="13" max="14" width="15.28515625" style="7" bestFit="1" customWidth="1"/>
    <col min="15" max="18" width="11.42578125" style="7"/>
    <col min="19" max="19" width="14.42578125" style="7" bestFit="1" customWidth="1"/>
    <col min="20" max="20" width="13.85546875" style="7" bestFit="1" customWidth="1"/>
    <col min="21" max="16384" width="11.42578125" style="7"/>
  </cols>
  <sheetData>
    <row r="1" spans="3:12">
      <c r="C1" s="397" t="s">
        <v>28</v>
      </c>
      <c r="D1" s="396"/>
    </row>
    <row r="2" spans="3:12">
      <c r="C2" s="588" t="s">
        <v>1170</v>
      </c>
      <c r="D2" s="588"/>
      <c r="E2" s="588"/>
      <c r="F2" s="588"/>
      <c r="G2" s="588"/>
      <c r="H2" s="588"/>
      <c r="I2" s="588"/>
      <c r="J2" s="588"/>
      <c r="K2" s="588"/>
      <c r="L2" s="588"/>
    </row>
    <row r="3" spans="3:12">
      <c r="C3" s="587" t="s">
        <v>1592</v>
      </c>
      <c r="D3" s="587"/>
      <c r="E3" s="587"/>
      <c r="F3" s="587"/>
      <c r="G3" s="587"/>
      <c r="H3" s="587"/>
      <c r="I3" s="587"/>
      <c r="J3" s="587"/>
      <c r="K3" s="587"/>
      <c r="L3" s="587"/>
    </row>
    <row r="5" spans="3:12">
      <c r="C5" s="398" t="s">
        <v>69</v>
      </c>
    </row>
    <row r="6" spans="3:12">
      <c r="C6" s="399"/>
    </row>
    <row r="7" spans="3:12">
      <c r="C7" s="399" t="s">
        <v>70</v>
      </c>
    </row>
    <row r="8" spans="3:12">
      <c r="C8" s="575" t="s">
        <v>1616</v>
      </c>
      <c r="D8" s="575"/>
      <c r="E8" s="575"/>
      <c r="F8" s="575"/>
      <c r="G8" s="575"/>
      <c r="H8" s="575"/>
      <c r="I8" s="575"/>
      <c r="J8" s="575"/>
      <c r="K8" s="575"/>
      <c r="L8" s="575"/>
    </row>
    <row r="9" spans="3:12" s="402" customFormat="1" ht="30" customHeight="1">
      <c r="C9" s="579" t="s">
        <v>71</v>
      </c>
      <c r="D9" s="579"/>
      <c r="E9" s="579"/>
      <c r="F9" s="579"/>
      <c r="G9" s="579"/>
      <c r="H9" s="579"/>
      <c r="I9" s="579"/>
      <c r="J9" s="579"/>
      <c r="K9" s="579"/>
      <c r="L9" s="579"/>
    </row>
    <row r="10" spans="3:12" s="402" customFormat="1" ht="30.6" customHeight="1">
      <c r="C10" s="579" t="s">
        <v>187</v>
      </c>
      <c r="D10" s="579"/>
      <c r="E10" s="579"/>
      <c r="F10" s="579"/>
      <c r="G10" s="579"/>
      <c r="H10" s="579"/>
      <c r="I10" s="579"/>
      <c r="J10" s="579"/>
      <c r="K10" s="579"/>
      <c r="L10" s="579"/>
    </row>
    <row r="11" spans="3:12" ht="36" customHeight="1">
      <c r="C11" s="575" t="s">
        <v>72</v>
      </c>
      <c r="D11" s="575"/>
      <c r="E11" s="575"/>
      <c r="F11" s="575"/>
      <c r="G11" s="575"/>
      <c r="H11" s="575"/>
      <c r="I11" s="575"/>
      <c r="J11" s="575"/>
      <c r="K11" s="575"/>
      <c r="L11" s="575"/>
    </row>
    <row r="12" spans="3:12" s="402" customFormat="1">
      <c r="C12" s="401"/>
      <c r="D12" s="401"/>
      <c r="E12" s="401"/>
      <c r="F12" s="401"/>
      <c r="G12" s="401"/>
      <c r="H12" s="401"/>
      <c r="I12" s="401"/>
      <c r="J12" s="401"/>
      <c r="K12" s="401"/>
      <c r="L12" s="401"/>
    </row>
    <row r="13" spans="3:12">
      <c r="C13" s="399" t="s">
        <v>73</v>
      </c>
    </row>
    <row r="14" spans="3:12">
      <c r="C14" s="585" t="s">
        <v>1617</v>
      </c>
      <c r="D14" s="585"/>
      <c r="E14" s="585"/>
      <c r="F14" s="585"/>
      <c r="G14" s="585"/>
      <c r="H14" s="585"/>
      <c r="I14" s="585"/>
      <c r="J14" s="585"/>
      <c r="K14" s="585"/>
      <c r="L14" s="585"/>
    </row>
    <row r="16" spans="3:12">
      <c r="C16" s="399" t="s">
        <v>74</v>
      </c>
    </row>
    <row r="17" spans="3:12">
      <c r="C17" s="399"/>
    </row>
    <row r="18" spans="3:12">
      <c r="C18" s="399" t="s">
        <v>75</v>
      </c>
    </row>
    <row r="19" spans="3:12" s="402" customFormat="1">
      <c r="C19" s="579" t="s">
        <v>76</v>
      </c>
      <c r="D19" s="579"/>
      <c r="E19" s="579"/>
      <c r="F19" s="579"/>
      <c r="G19" s="579"/>
      <c r="H19" s="579"/>
      <c r="I19" s="579"/>
      <c r="J19" s="579"/>
      <c r="K19" s="579"/>
      <c r="L19" s="579"/>
    </row>
    <row r="20" spans="3:12" s="402" customFormat="1" ht="28.9" customHeight="1">
      <c r="C20" s="579" t="s">
        <v>1605</v>
      </c>
      <c r="D20" s="579"/>
      <c r="E20" s="579"/>
      <c r="F20" s="579"/>
      <c r="G20" s="579"/>
      <c r="H20" s="579"/>
      <c r="I20" s="579"/>
      <c r="J20" s="579"/>
      <c r="K20" s="579"/>
      <c r="L20" s="579"/>
    </row>
    <row r="21" spans="3:12" s="402" customFormat="1" ht="31.15" customHeight="1">
      <c r="C21" s="579" t="s">
        <v>77</v>
      </c>
      <c r="D21" s="579"/>
      <c r="E21" s="579"/>
      <c r="F21" s="579"/>
      <c r="G21" s="579"/>
      <c r="H21" s="579"/>
      <c r="I21" s="579"/>
      <c r="J21" s="579"/>
      <c r="K21" s="579"/>
      <c r="L21" s="579"/>
    </row>
    <row r="22" spans="3:12" s="402" customFormat="1" ht="30.6" customHeight="1">
      <c r="C22" s="579" t="s">
        <v>78</v>
      </c>
      <c r="D22" s="579"/>
      <c r="E22" s="579"/>
      <c r="F22" s="579"/>
      <c r="G22" s="579"/>
      <c r="H22" s="579"/>
      <c r="I22" s="579"/>
      <c r="J22" s="579"/>
      <c r="K22" s="579"/>
      <c r="L22" s="579"/>
    </row>
    <row r="23" spans="3:12" s="402" customFormat="1" ht="43.15" customHeight="1">
      <c r="C23" s="579" t="s">
        <v>79</v>
      </c>
      <c r="D23" s="579"/>
      <c r="E23" s="579"/>
      <c r="F23" s="579"/>
      <c r="G23" s="579"/>
      <c r="H23" s="579"/>
      <c r="I23" s="579"/>
      <c r="J23" s="579"/>
      <c r="K23" s="579"/>
      <c r="L23" s="579"/>
    </row>
    <row r="24" spans="3:12">
      <c r="C24" s="399" t="s">
        <v>80</v>
      </c>
    </row>
    <row r="25" spans="3:12">
      <c r="C25" s="7" t="s">
        <v>81</v>
      </c>
    </row>
    <row r="27" spans="3:12" ht="28.5" customHeight="1">
      <c r="C27" s="578" t="s">
        <v>82</v>
      </c>
      <c r="D27" s="578"/>
      <c r="E27" s="578"/>
      <c r="F27" s="578"/>
      <c r="G27" s="578"/>
      <c r="H27" s="578"/>
      <c r="I27" s="584" t="s">
        <v>83</v>
      </c>
      <c r="J27" s="584"/>
      <c r="K27" s="584" t="s">
        <v>84</v>
      </c>
      <c r="L27" s="584"/>
    </row>
    <row r="28" spans="3:12">
      <c r="C28" s="582" t="s">
        <v>1142</v>
      </c>
      <c r="D28" s="582"/>
      <c r="E28" s="582"/>
      <c r="F28" s="582"/>
      <c r="G28" s="582"/>
      <c r="H28" s="582"/>
      <c r="I28" s="580">
        <v>0</v>
      </c>
      <c r="J28" s="581"/>
      <c r="K28" s="581" t="s">
        <v>85</v>
      </c>
      <c r="L28" s="581"/>
    </row>
    <row r="29" spans="3:12" s="403" customFormat="1">
      <c r="C29" s="583" t="s">
        <v>1141</v>
      </c>
      <c r="D29" s="583"/>
      <c r="E29" s="583"/>
      <c r="F29" s="583"/>
      <c r="G29" s="583"/>
      <c r="H29" s="583"/>
      <c r="I29" s="580">
        <v>0</v>
      </c>
      <c r="J29" s="581"/>
      <c r="K29" s="581" t="s">
        <v>85</v>
      </c>
      <c r="L29" s="581"/>
    </row>
    <row r="30" spans="3:12" ht="27.75" customHeight="1">
      <c r="C30" s="583" t="s">
        <v>1143</v>
      </c>
      <c r="D30" s="583"/>
      <c r="E30" s="583"/>
      <c r="F30" s="583"/>
      <c r="G30" s="583"/>
      <c r="H30" s="583"/>
      <c r="I30" s="580">
        <v>0</v>
      </c>
      <c r="J30" s="581"/>
      <c r="K30" s="581" t="s">
        <v>1152</v>
      </c>
      <c r="L30" s="581"/>
    </row>
    <row r="31" spans="3:12" s="403" customFormat="1">
      <c r="C31" s="583" t="s">
        <v>1144</v>
      </c>
      <c r="D31" s="583"/>
      <c r="E31" s="583"/>
      <c r="F31" s="583"/>
      <c r="G31" s="583"/>
      <c r="H31" s="583"/>
      <c r="I31" s="580">
        <v>0</v>
      </c>
      <c r="J31" s="581"/>
      <c r="K31" s="581" t="s">
        <v>1152</v>
      </c>
      <c r="L31" s="581"/>
    </row>
    <row r="32" spans="3:12" s="403" customFormat="1">
      <c r="C32" s="583" t="s">
        <v>1145</v>
      </c>
      <c r="D32" s="583"/>
      <c r="E32" s="583"/>
      <c r="F32" s="583"/>
      <c r="G32" s="583"/>
      <c r="H32" s="583"/>
      <c r="I32" s="580">
        <v>0</v>
      </c>
      <c r="J32" s="581"/>
      <c r="K32" s="581" t="s">
        <v>1152</v>
      </c>
      <c r="L32" s="581"/>
    </row>
    <row r="33" spans="3:12" s="403" customFormat="1">
      <c r="C33" s="583" t="s">
        <v>1146</v>
      </c>
      <c r="D33" s="583"/>
      <c r="E33" s="583"/>
      <c r="F33" s="583"/>
      <c r="G33" s="583"/>
      <c r="H33" s="583"/>
      <c r="I33" s="580">
        <v>0</v>
      </c>
      <c r="J33" s="581"/>
      <c r="K33" s="581" t="s">
        <v>1152</v>
      </c>
      <c r="L33" s="581"/>
    </row>
    <row r="34" spans="3:12">
      <c r="C34" s="583" t="s">
        <v>1147</v>
      </c>
      <c r="D34" s="583"/>
      <c r="E34" s="583"/>
      <c r="F34" s="583"/>
      <c r="G34" s="583"/>
      <c r="H34" s="583"/>
      <c r="I34" s="580">
        <v>0</v>
      </c>
      <c r="J34" s="581"/>
      <c r="K34" s="581" t="s">
        <v>1152</v>
      </c>
      <c r="L34" s="581"/>
    </row>
    <row r="35" spans="3:12" ht="31.9" customHeight="1">
      <c r="C35" s="583" t="s">
        <v>1148</v>
      </c>
      <c r="D35" s="583"/>
      <c r="E35" s="583"/>
      <c r="F35" s="583"/>
      <c r="G35" s="583"/>
      <c r="H35" s="583"/>
      <c r="I35" s="580">
        <v>0</v>
      </c>
      <c r="J35" s="580"/>
      <c r="K35" s="581" t="s">
        <v>86</v>
      </c>
      <c r="L35" s="581"/>
    </row>
    <row r="36" spans="3:12" ht="41.45" customHeight="1">
      <c r="C36" s="583" t="s">
        <v>1149</v>
      </c>
      <c r="D36" s="583"/>
      <c r="E36" s="583"/>
      <c r="F36" s="583"/>
      <c r="G36" s="583"/>
      <c r="H36" s="583"/>
      <c r="I36" s="580">
        <v>0</v>
      </c>
      <c r="J36" s="580"/>
      <c r="K36" s="581" t="s">
        <v>85</v>
      </c>
      <c r="L36" s="581"/>
    </row>
    <row r="37" spans="3:12">
      <c r="C37" s="583" t="s">
        <v>1150</v>
      </c>
      <c r="D37" s="583"/>
      <c r="E37" s="583"/>
      <c r="F37" s="583"/>
      <c r="G37" s="583"/>
      <c r="H37" s="583"/>
      <c r="I37" s="580">
        <v>0</v>
      </c>
      <c r="J37" s="580"/>
      <c r="K37" s="581" t="s">
        <v>85</v>
      </c>
      <c r="L37" s="581"/>
    </row>
    <row r="38" spans="3:12" s="403" customFormat="1">
      <c r="C38" s="583" t="s">
        <v>1151</v>
      </c>
      <c r="D38" s="583"/>
      <c r="E38" s="583"/>
      <c r="F38" s="583"/>
      <c r="G38" s="583"/>
      <c r="H38" s="583"/>
      <c r="I38" s="580">
        <v>0</v>
      </c>
      <c r="J38" s="581"/>
      <c r="K38" s="581" t="s">
        <v>85</v>
      </c>
      <c r="L38" s="581"/>
    </row>
    <row r="39" spans="3:12" s="403" customFormat="1" ht="15" customHeight="1">
      <c r="C39" s="400"/>
      <c r="D39" s="400"/>
      <c r="E39" s="400"/>
      <c r="F39" s="400"/>
      <c r="G39" s="400"/>
      <c r="H39" s="400"/>
      <c r="I39" s="404"/>
      <c r="J39" s="405"/>
      <c r="K39" s="405"/>
      <c r="L39" s="405"/>
    </row>
    <row r="40" spans="3:12" s="402" customFormat="1" ht="66" customHeight="1">
      <c r="C40" s="579" t="s">
        <v>1606</v>
      </c>
      <c r="D40" s="579"/>
      <c r="E40" s="579"/>
      <c r="F40" s="579"/>
      <c r="G40" s="579"/>
      <c r="H40" s="579"/>
      <c r="I40" s="579"/>
      <c r="J40" s="579"/>
      <c r="K40" s="579"/>
      <c r="L40" s="579"/>
    </row>
    <row r="41" spans="3:12" s="402" customFormat="1">
      <c r="C41" s="579" t="s">
        <v>87</v>
      </c>
      <c r="D41" s="579"/>
      <c r="E41" s="579"/>
      <c r="F41" s="579"/>
      <c r="G41" s="579"/>
      <c r="H41" s="579"/>
      <c r="I41" s="579"/>
      <c r="J41" s="579"/>
      <c r="K41" s="579"/>
      <c r="L41" s="579"/>
    </row>
    <row r="42" spans="3:12" s="402" customFormat="1">
      <c r="C42" s="401"/>
      <c r="D42" s="401"/>
      <c r="E42" s="401"/>
      <c r="F42" s="401"/>
      <c r="G42" s="401"/>
      <c r="H42" s="401"/>
      <c r="I42" s="401"/>
      <c r="J42" s="401"/>
      <c r="K42" s="401"/>
      <c r="L42" s="401"/>
    </row>
    <row r="43" spans="3:12" s="402" customFormat="1">
      <c r="C43" s="399" t="s">
        <v>88</v>
      </c>
      <c r="D43" s="401"/>
      <c r="E43" s="401"/>
      <c r="F43" s="401"/>
      <c r="G43" s="401"/>
      <c r="H43" s="401"/>
      <c r="I43" s="401"/>
      <c r="J43" s="401"/>
      <c r="K43" s="401"/>
      <c r="L43" s="401"/>
    </row>
    <row r="44" spans="3:12" s="402" customFormat="1">
      <c r="C44" s="579" t="s">
        <v>89</v>
      </c>
      <c r="D44" s="579"/>
      <c r="E44" s="579"/>
      <c r="F44" s="579"/>
      <c r="G44" s="579"/>
      <c r="H44" s="579"/>
      <c r="I44" s="579"/>
      <c r="J44" s="579"/>
      <c r="K44" s="579"/>
      <c r="L44" s="579"/>
    </row>
    <row r="45" spans="3:12" s="402" customFormat="1">
      <c r="C45" s="401"/>
      <c r="D45" s="401"/>
      <c r="E45" s="401"/>
      <c r="F45" s="401"/>
      <c r="G45" s="401"/>
      <c r="H45" s="401"/>
      <c r="I45" s="401"/>
      <c r="J45" s="401"/>
      <c r="K45" s="401"/>
      <c r="L45" s="401"/>
    </row>
    <row r="46" spans="3:12" s="402" customFormat="1">
      <c r="C46" s="399" t="s">
        <v>90</v>
      </c>
      <c r="D46" s="401"/>
      <c r="E46" s="401"/>
      <c r="F46" s="401"/>
      <c r="G46" s="401"/>
      <c r="H46" s="401"/>
      <c r="I46" s="401"/>
      <c r="J46" s="401"/>
      <c r="K46" s="401"/>
      <c r="L46" s="401"/>
    </row>
    <row r="47" spans="3:12" s="402" customFormat="1" ht="48" customHeight="1">
      <c r="C47" s="579" t="s">
        <v>91</v>
      </c>
      <c r="D47" s="579"/>
      <c r="E47" s="579"/>
      <c r="F47" s="579"/>
      <c r="G47" s="579"/>
      <c r="H47" s="579"/>
      <c r="I47" s="579"/>
      <c r="J47" s="579"/>
      <c r="K47" s="579"/>
      <c r="L47" s="579"/>
    </row>
    <row r="48" spans="3:12" s="402" customFormat="1">
      <c r="C48" s="401"/>
      <c r="D48" s="401"/>
      <c r="E48" s="401"/>
      <c r="F48" s="401"/>
      <c r="G48" s="401"/>
      <c r="H48" s="401"/>
      <c r="I48" s="401"/>
      <c r="J48" s="401"/>
      <c r="K48" s="401"/>
      <c r="L48" s="401"/>
    </row>
    <row r="49" spans="3:12">
      <c r="C49" s="399" t="s">
        <v>92</v>
      </c>
    </row>
    <row r="50" spans="3:12">
      <c r="C50" s="399"/>
    </row>
    <row r="51" spans="3:12">
      <c r="C51" s="399" t="s">
        <v>93</v>
      </c>
    </row>
    <row r="52" spans="3:12" s="402" customFormat="1" ht="43.9" customHeight="1">
      <c r="C52" s="579" t="s">
        <v>1172</v>
      </c>
      <c r="D52" s="579"/>
      <c r="E52" s="579"/>
      <c r="F52" s="579"/>
      <c r="G52" s="579"/>
      <c r="H52" s="579"/>
      <c r="I52" s="579"/>
      <c r="J52" s="579"/>
      <c r="K52" s="579"/>
      <c r="L52" s="579"/>
    </row>
    <row r="53" spans="3:12" s="402" customFormat="1">
      <c r="C53" s="575" t="s">
        <v>188</v>
      </c>
      <c r="D53" s="575"/>
      <c r="E53" s="575"/>
      <c r="F53" s="575"/>
      <c r="G53" s="575"/>
      <c r="H53" s="575"/>
      <c r="I53" s="575"/>
      <c r="J53" s="575"/>
      <c r="K53" s="575"/>
      <c r="L53" s="575"/>
    </row>
    <row r="54" spans="3:12" s="402" customFormat="1">
      <c r="C54" s="575"/>
      <c r="D54" s="575"/>
      <c r="E54" s="575"/>
      <c r="F54" s="575"/>
      <c r="G54" s="575"/>
      <c r="H54" s="575"/>
      <c r="I54" s="575"/>
      <c r="J54" s="575"/>
      <c r="K54" s="575"/>
      <c r="L54" s="575"/>
    </row>
    <row r="55" spans="3:12" ht="6" customHeight="1">
      <c r="C55" s="575"/>
      <c r="D55" s="575"/>
      <c r="E55" s="575"/>
      <c r="F55" s="575"/>
      <c r="G55" s="575"/>
      <c r="H55" s="575"/>
      <c r="I55" s="575"/>
      <c r="J55" s="575"/>
      <c r="K55" s="575"/>
      <c r="L55" s="575"/>
    </row>
    <row r="56" spans="3:12">
      <c r="C56" s="400"/>
      <c r="D56" s="400"/>
      <c r="E56" s="400"/>
      <c r="F56" s="400"/>
      <c r="G56" s="400"/>
      <c r="H56" s="400"/>
      <c r="I56" s="400"/>
      <c r="J56" s="400"/>
      <c r="K56" s="400"/>
      <c r="L56" s="400"/>
    </row>
    <row r="57" spans="3:12">
      <c r="C57" s="399" t="s">
        <v>94</v>
      </c>
    </row>
    <row r="58" spans="3:12" s="403" customFormat="1">
      <c r="C58" s="575" t="s">
        <v>1607</v>
      </c>
      <c r="D58" s="575"/>
      <c r="E58" s="575"/>
      <c r="F58" s="575"/>
      <c r="G58" s="575"/>
      <c r="H58" s="575"/>
      <c r="I58" s="575"/>
      <c r="J58" s="575"/>
      <c r="K58" s="575"/>
      <c r="L58" s="575"/>
    </row>
    <row r="59" spans="3:12" ht="31.9" customHeight="1">
      <c r="C59" s="575" t="s">
        <v>1608</v>
      </c>
      <c r="D59" s="575"/>
      <c r="E59" s="575"/>
      <c r="F59" s="575"/>
      <c r="G59" s="575"/>
      <c r="H59" s="575"/>
      <c r="I59" s="575"/>
      <c r="J59" s="575"/>
      <c r="K59" s="575"/>
      <c r="L59" s="575"/>
    </row>
    <row r="60" spans="3:12" ht="32.450000000000003" customHeight="1">
      <c r="C60" s="575" t="s">
        <v>445</v>
      </c>
      <c r="D60" s="575"/>
      <c r="E60" s="575"/>
      <c r="F60" s="575"/>
      <c r="G60" s="575"/>
      <c r="H60" s="575"/>
      <c r="I60" s="575"/>
      <c r="J60" s="575"/>
      <c r="K60" s="575"/>
      <c r="L60" s="575"/>
    </row>
    <row r="61" spans="3:12">
      <c r="C61" s="575" t="s">
        <v>1609</v>
      </c>
      <c r="D61" s="575"/>
      <c r="E61" s="575"/>
      <c r="F61" s="575"/>
      <c r="G61" s="575"/>
      <c r="H61" s="575"/>
      <c r="I61" s="575"/>
      <c r="J61" s="575"/>
      <c r="K61" s="575"/>
      <c r="L61" s="575"/>
    </row>
    <row r="62" spans="3:12" s="403" customFormat="1">
      <c r="C62" s="575" t="s">
        <v>1610</v>
      </c>
      <c r="D62" s="575"/>
      <c r="E62" s="575"/>
      <c r="F62" s="575"/>
      <c r="G62" s="575"/>
      <c r="H62" s="575"/>
      <c r="I62" s="575"/>
      <c r="J62" s="575"/>
      <c r="K62" s="575"/>
      <c r="L62" s="575"/>
    </row>
    <row r="63" spans="3:12" s="403" customFormat="1" ht="33.6" customHeight="1">
      <c r="C63" s="575" t="s">
        <v>1611</v>
      </c>
      <c r="D63" s="575"/>
      <c r="E63" s="575"/>
      <c r="F63" s="575"/>
      <c r="G63" s="575"/>
      <c r="H63" s="575"/>
      <c r="I63" s="575"/>
      <c r="J63" s="575"/>
      <c r="K63" s="575"/>
      <c r="L63" s="575"/>
    </row>
    <row r="65" spans="3:12">
      <c r="C65" s="399" t="s">
        <v>95</v>
      </c>
    </row>
    <row r="66" spans="3:12">
      <c r="C66" s="399"/>
    </row>
    <row r="67" spans="3:12">
      <c r="C67" s="406" t="s">
        <v>96</v>
      </c>
    </row>
    <row r="68" spans="3:12" ht="48" customHeight="1">
      <c r="C68" s="579" t="s">
        <v>1153</v>
      </c>
      <c r="D68" s="579"/>
      <c r="E68" s="579"/>
      <c r="F68" s="579"/>
      <c r="G68" s="579"/>
      <c r="H68" s="579"/>
      <c r="I68" s="579"/>
      <c r="J68" s="579"/>
      <c r="K68" s="579"/>
      <c r="L68" s="579"/>
    </row>
    <row r="69" spans="3:12">
      <c r="C69" s="400"/>
      <c r="D69" s="400"/>
      <c r="E69" s="400"/>
      <c r="F69" s="400"/>
      <c r="G69" s="400"/>
      <c r="H69" s="400"/>
      <c r="I69" s="400"/>
      <c r="J69" s="400"/>
      <c r="K69" s="400"/>
      <c r="L69" s="400"/>
    </row>
    <row r="70" spans="3:12">
      <c r="C70" s="399" t="s">
        <v>97</v>
      </c>
    </row>
    <row r="71" spans="3:12" s="403" customFormat="1" ht="33" customHeight="1">
      <c r="C71" s="575" t="s">
        <v>1538</v>
      </c>
      <c r="D71" s="575"/>
      <c r="E71" s="575"/>
      <c r="F71" s="575"/>
      <c r="G71" s="575"/>
      <c r="H71" s="575"/>
      <c r="I71" s="575"/>
      <c r="J71" s="575"/>
      <c r="K71" s="575"/>
      <c r="L71" s="575"/>
    </row>
    <row r="73" spans="3:12">
      <c r="C73" s="406" t="s">
        <v>98</v>
      </c>
      <c r="D73" s="400"/>
      <c r="E73" s="400"/>
      <c r="F73" s="400"/>
      <c r="G73" s="400"/>
      <c r="H73" s="400"/>
      <c r="I73" s="400"/>
      <c r="J73" s="400"/>
      <c r="K73" s="400"/>
      <c r="L73" s="400"/>
    </row>
    <row r="74" spans="3:12" s="408" customFormat="1" ht="33.6" customHeight="1">
      <c r="C74" s="586" t="s">
        <v>1612</v>
      </c>
      <c r="D74" s="586"/>
      <c r="E74" s="586"/>
      <c r="F74" s="586"/>
      <c r="G74" s="586"/>
      <c r="H74" s="586"/>
      <c r="I74" s="586"/>
      <c r="J74" s="586"/>
      <c r="K74" s="586"/>
      <c r="L74" s="586"/>
    </row>
    <row r="75" spans="3:12" s="408" customFormat="1">
      <c r="C75" s="586" t="s">
        <v>1613</v>
      </c>
      <c r="D75" s="586"/>
      <c r="E75" s="586"/>
      <c r="F75" s="586"/>
      <c r="G75" s="586"/>
      <c r="H75" s="586"/>
      <c r="I75" s="586"/>
      <c r="J75" s="586"/>
      <c r="K75" s="586"/>
      <c r="L75" s="586"/>
    </row>
    <row r="76" spans="3:12" s="408" customFormat="1">
      <c r="C76" s="407"/>
      <c r="D76" s="407"/>
      <c r="E76" s="407"/>
      <c r="F76" s="407"/>
      <c r="G76" s="407"/>
      <c r="H76" s="407"/>
      <c r="I76" s="407"/>
      <c r="J76" s="407"/>
      <c r="K76" s="407"/>
      <c r="L76" s="407"/>
    </row>
    <row r="77" spans="3:12">
      <c r="C77" s="406" t="s">
        <v>99</v>
      </c>
      <c r="D77" s="400"/>
      <c r="E77" s="400"/>
      <c r="F77" s="400"/>
      <c r="G77" s="400"/>
      <c r="H77" s="400"/>
      <c r="I77" s="400"/>
      <c r="J77" s="400"/>
      <c r="K77" s="400"/>
      <c r="L77" s="400"/>
    </row>
    <row r="78" spans="3:12">
      <c r="C78" s="575" t="s">
        <v>1614</v>
      </c>
      <c r="D78" s="575"/>
      <c r="E78" s="575"/>
      <c r="F78" s="575"/>
      <c r="G78" s="575"/>
      <c r="H78" s="575"/>
      <c r="I78" s="575"/>
      <c r="J78" s="575"/>
      <c r="K78" s="575"/>
      <c r="L78" s="575"/>
    </row>
    <row r="79" spans="3:12">
      <c r="C79" s="587" t="s">
        <v>1615</v>
      </c>
      <c r="D79" s="575"/>
      <c r="E79" s="575"/>
      <c r="F79" s="575"/>
      <c r="G79" s="575"/>
      <c r="H79" s="575"/>
      <c r="I79" s="575"/>
      <c r="J79" s="575"/>
      <c r="K79" s="575"/>
      <c r="L79" s="575"/>
    </row>
    <row r="80" spans="3:12">
      <c r="C80" s="400"/>
      <c r="D80" s="400"/>
      <c r="E80" s="400"/>
      <c r="F80" s="400"/>
      <c r="G80" s="400"/>
      <c r="H80" s="400"/>
      <c r="I80" s="400"/>
      <c r="J80" s="400"/>
      <c r="K80" s="400"/>
      <c r="L80" s="400"/>
    </row>
    <row r="81" spans="1:18">
      <c r="C81" s="399" t="s">
        <v>100</v>
      </c>
    </row>
    <row r="82" spans="1:18" s="409" customFormat="1">
      <c r="C82" s="585" t="s">
        <v>1534</v>
      </c>
      <c r="D82" s="585"/>
      <c r="E82" s="585"/>
      <c r="F82" s="585"/>
      <c r="G82" s="585"/>
      <c r="H82" s="585"/>
      <c r="I82" s="585"/>
      <c r="J82" s="585"/>
      <c r="K82" s="585"/>
      <c r="L82" s="585"/>
    </row>
    <row r="83" spans="1:18">
      <c r="C83" s="410"/>
      <c r="D83" s="410"/>
      <c r="E83" s="410"/>
      <c r="F83" s="411"/>
      <c r="G83" s="410"/>
      <c r="H83" s="410"/>
      <c r="I83" s="410"/>
      <c r="J83" s="410"/>
      <c r="K83" s="412"/>
      <c r="L83" s="410"/>
      <c r="M83" s="410"/>
      <c r="N83" s="410"/>
      <c r="O83" s="410"/>
      <c r="P83" s="410"/>
      <c r="Q83" s="410"/>
      <c r="R83" s="410"/>
    </row>
    <row r="84" spans="1:18">
      <c r="C84" s="413" t="s">
        <v>102</v>
      </c>
      <c r="D84" s="413"/>
      <c r="E84" s="410"/>
      <c r="F84" s="410"/>
      <c r="G84" s="410"/>
      <c r="H84" s="410"/>
      <c r="I84" s="410"/>
      <c r="J84" s="410"/>
      <c r="K84" s="412"/>
      <c r="L84" s="410"/>
      <c r="M84" s="410"/>
      <c r="N84" s="410"/>
      <c r="O84" s="410"/>
      <c r="P84" s="410"/>
      <c r="Q84" s="410"/>
      <c r="R84" s="410"/>
    </row>
    <row r="85" spans="1:18" ht="15.75" customHeight="1">
      <c r="C85" s="572" t="s">
        <v>103</v>
      </c>
      <c r="D85" s="573"/>
      <c r="E85" s="414">
        <v>45838</v>
      </c>
      <c r="F85" s="414">
        <v>45473</v>
      </c>
      <c r="G85" s="410"/>
      <c r="H85" s="410"/>
      <c r="I85" s="410"/>
      <c r="J85" s="410"/>
      <c r="K85" s="412"/>
      <c r="L85" s="410"/>
      <c r="M85" s="410"/>
      <c r="N85" s="410"/>
      <c r="O85" s="410"/>
      <c r="P85" s="410"/>
      <c r="Q85" s="410"/>
      <c r="R85" s="410"/>
    </row>
    <row r="86" spans="1:18" s="410" customFormat="1">
      <c r="A86" s="415"/>
      <c r="C86" s="416" t="s">
        <v>458</v>
      </c>
      <c r="D86" s="417"/>
      <c r="E86" s="527">
        <v>626819.68999999994</v>
      </c>
      <c r="F86" s="527">
        <v>169382.00333332625</v>
      </c>
      <c r="G86" s="418"/>
      <c r="I86" s="419"/>
      <c r="K86" s="520"/>
    </row>
    <row r="87" spans="1:18" s="410" customFormat="1">
      <c r="A87" s="415"/>
      <c r="C87" s="416" t="s">
        <v>104</v>
      </c>
      <c r="D87" s="417"/>
      <c r="E87" s="527">
        <v>4119.28</v>
      </c>
      <c r="F87" s="527">
        <v>1526.88</v>
      </c>
      <c r="K87" s="520"/>
    </row>
    <row r="88" spans="1:18">
      <c r="C88" s="420" t="s">
        <v>105</v>
      </c>
      <c r="D88" s="421"/>
      <c r="E88" s="422">
        <v>630938.97</v>
      </c>
      <c r="F88" s="422">
        <v>170908.88333332626</v>
      </c>
      <c r="G88" s="423"/>
      <c r="H88" s="423"/>
      <c r="I88" s="424"/>
      <c r="J88" s="424"/>
      <c r="K88" s="521"/>
      <c r="L88" s="424"/>
      <c r="M88" s="424"/>
      <c r="N88" s="424"/>
      <c r="O88" s="424"/>
      <c r="P88" s="424"/>
      <c r="Q88" s="424"/>
      <c r="R88" s="424"/>
    </row>
    <row r="89" spans="1:18">
      <c r="C89" s="399"/>
      <c r="D89" s="399"/>
      <c r="E89" s="426"/>
      <c r="F89" s="410"/>
      <c r="G89" s="410"/>
      <c r="H89" s="410"/>
      <c r="I89" s="410"/>
      <c r="J89" s="410"/>
      <c r="K89" s="412"/>
      <c r="L89" s="410"/>
      <c r="M89" s="410"/>
      <c r="N89" s="410"/>
      <c r="O89" s="410"/>
      <c r="P89" s="410"/>
      <c r="Q89" s="410"/>
      <c r="R89" s="410"/>
    </row>
    <row r="90" spans="1:18">
      <c r="C90" s="574" t="s">
        <v>1167</v>
      </c>
      <c r="D90" s="574"/>
      <c r="E90" s="574"/>
      <c r="F90" s="574"/>
      <c r="G90" s="574"/>
      <c r="H90" s="427"/>
      <c r="I90" s="427"/>
      <c r="J90" s="427"/>
      <c r="K90" s="427"/>
      <c r="L90" s="410"/>
      <c r="M90" s="410"/>
      <c r="N90" s="410"/>
      <c r="O90" s="410"/>
      <c r="P90" s="410"/>
      <c r="Q90" s="410"/>
      <c r="R90" s="410"/>
    </row>
    <row r="91" spans="1:18">
      <c r="C91" s="399"/>
      <c r="D91" s="399"/>
      <c r="E91" s="426"/>
      <c r="F91" s="410"/>
      <c r="G91" s="410"/>
      <c r="H91" s="419"/>
      <c r="I91" s="410"/>
      <c r="J91" s="410"/>
      <c r="K91" s="412"/>
      <c r="L91" s="410"/>
      <c r="M91" s="410"/>
      <c r="N91" s="410"/>
      <c r="O91" s="410"/>
      <c r="P91" s="410"/>
      <c r="Q91" s="410"/>
      <c r="R91" s="410"/>
    </row>
    <row r="92" spans="1:18">
      <c r="C92" s="413" t="s">
        <v>106</v>
      </c>
      <c r="D92" s="413"/>
      <c r="E92" s="410"/>
      <c r="F92" s="410"/>
      <c r="G92" s="410"/>
      <c r="H92" s="410"/>
      <c r="I92" s="410"/>
      <c r="J92" s="410"/>
      <c r="K92" s="412"/>
      <c r="L92" s="410"/>
      <c r="M92" s="410"/>
      <c r="N92" s="410"/>
      <c r="O92" s="410"/>
      <c r="P92" s="410"/>
      <c r="Q92" s="410"/>
      <c r="R92" s="410"/>
    </row>
    <row r="93" spans="1:18">
      <c r="C93" s="410" t="s">
        <v>1595</v>
      </c>
      <c r="D93" s="410"/>
      <c r="E93" s="410"/>
      <c r="F93" s="411"/>
      <c r="G93" s="410"/>
      <c r="H93" s="410"/>
      <c r="I93" s="410"/>
      <c r="J93" s="410"/>
      <c r="K93" s="412"/>
      <c r="L93" s="410"/>
      <c r="M93" s="410"/>
      <c r="N93" s="410"/>
      <c r="O93" s="410"/>
      <c r="P93" s="410"/>
      <c r="Q93" s="410"/>
      <c r="R93" s="410"/>
    </row>
    <row r="94" spans="1:18" ht="49.5">
      <c r="C94" s="572" t="s">
        <v>107</v>
      </c>
      <c r="D94" s="573"/>
      <c r="E94" s="414" t="s">
        <v>108</v>
      </c>
      <c r="F94" s="414" t="s">
        <v>109</v>
      </c>
      <c r="G94" s="414" t="s">
        <v>110</v>
      </c>
      <c r="H94" s="410"/>
      <c r="I94" s="410"/>
      <c r="J94" s="410"/>
      <c r="K94" s="412"/>
      <c r="L94" s="410"/>
      <c r="M94" s="428"/>
      <c r="N94" s="429"/>
      <c r="P94" s="410"/>
      <c r="Q94" s="410"/>
      <c r="R94" s="410"/>
    </row>
    <row r="95" spans="1:18">
      <c r="C95" s="430" t="s">
        <v>111</v>
      </c>
      <c r="D95" s="431"/>
      <c r="E95" s="432"/>
      <c r="F95" s="432"/>
      <c r="G95" s="433"/>
      <c r="H95" s="434"/>
      <c r="I95" s="434"/>
      <c r="J95" s="434"/>
      <c r="K95" s="435"/>
      <c r="L95" s="434"/>
      <c r="M95" s="436"/>
      <c r="N95" s="437"/>
      <c r="O95" s="438"/>
      <c r="P95" s="434"/>
      <c r="Q95" s="434"/>
      <c r="R95" s="434"/>
    </row>
    <row r="96" spans="1:18">
      <c r="C96" s="439" t="s">
        <v>112</v>
      </c>
      <c r="D96" s="440"/>
      <c r="E96" s="441">
        <v>113.074185</v>
      </c>
      <c r="F96" s="442">
        <v>71553964.900000006</v>
      </c>
      <c r="G96" s="443">
        <v>690</v>
      </c>
      <c r="H96" s="444"/>
      <c r="I96" s="424"/>
      <c r="J96" s="424"/>
      <c r="K96" s="425"/>
      <c r="L96" s="424"/>
      <c r="M96" s="436"/>
      <c r="N96" s="437"/>
      <c r="O96" s="438"/>
      <c r="P96" s="424"/>
      <c r="Q96" s="424"/>
      <c r="R96" s="424"/>
    </row>
    <row r="97" spans="3:18">
      <c r="C97" s="439" t="s">
        <v>113</v>
      </c>
      <c r="D97" s="440"/>
      <c r="E97" s="441">
        <v>113.42976245</v>
      </c>
      <c r="F97" s="442">
        <v>69010264.099999905</v>
      </c>
      <c r="G97" s="443">
        <v>704</v>
      </c>
      <c r="H97" s="410"/>
      <c r="I97" s="424"/>
      <c r="J97" s="424"/>
      <c r="K97" s="425"/>
      <c r="L97" s="424"/>
      <c r="M97" s="434"/>
      <c r="N97" s="434"/>
      <c r="O97" s="424"/>
      <c r="P97" s="424"/>
      <c r="Q97" s="424"/>
      <c r="R97" s="424"/>
    </row>
    <row r="98" spans="3:18">
      <c r="C98" s="439" t="s">
        <v>114</v>
      </c>
      <c r="D98" s="440"/>
      <c r="E98" s="441">
        <v>114.17764200000001</v>
      </c>
      <c r="F98" s="442">
        <v>92445671.439999983</v>
      </c>
      <c r="G98" s="443">
        <v>740</v>
      </c>
      <c r="H98" s="419"/>
      <c r="I98" s="436"/>
      <c r="J98" s="437"/>
      <c r="K98" s="425"/>
      <c r="L98" s="424"/>
      <c r="M98" s="424"/>
      <c r="N98" s="445"/>
      <c r="O98" s="424"/>
      <c r="P98" s="424"/>
      <c r="Q98" s="424"/>
      <c r="R98" s="424"/>
    </row>
    <row r="99" spans="3:18">
      <c r="C99" s="430" t="s">
        <v>115</v>
      </c>
      <c r="D99" s="431"/>
      <c r="E99" s="518"/>
      <c r="F99" s="518"/>
      <c r="G99" s="519"/>
      <c r="H99" s="434"/>
      <c r="I99" s="434"/>
      <c r="J99" s="434"/>
      <c r="K99" s="435"/>
      <c r="L99" s="434"/>
      <c r="M99" s="436"/>
      <c r="N99" s="437"/>
      <c r="O99" s="438"/>
      <c r="P99" s="434"/>
      <c r="Q99" s="434"/>
      <c r="R99" s="434"/>
    </row>
    <row r="100" spans="3:18">
      <c r="C100" s="439" t="s">
        <v>1593</v>
      </c>
      <c r="D100" s="440"/>
      <c r="E100" s="441">
        <v>114.17764200000001</v>
      </c>
      <c r="F100" s="442">
        <v>88593644.420000002</v>
      </c>
      <c r="G100" s="443">
        <v>745</v>
      </c>
      <c r="H100" s="444"/>
      <c r="I100" s="424"/>
      <c r="J100" s="424"/>
      <c r="K100" s="425"/>
      <c r="L100" s="424"/>
      <c r="M100" s="436"/>
      <c r="N100" s="437"/>
      <c r="O100" s="438"/>
      <c r="P100" s="424"/>
      <c r="Q100" s="424"/>
      <c r="R100" s="424"/>
    </row>
    <row r="101" spans="3:18">
      <c r="C101" s="439" t="s">
        <v>1594</v>
      </c>
      <c r="D101" s="440"/>
      <c r="E101" s="441">
        <v>114.548024</v>
      </c>
      <c r="F101" s="442">
        <v>89154739.549999997</v>
      </c>
      <c r="G101" s="443">
        <v>811</v>
      </c>
      <c r="H101" s="410"/>
      <c r="I101" s="424"/>
      <c r="J101" s="424"/>
      <c r="K101" s="425"/>
      <c r="L101" s="424"/>
      <c r="M101" s="434"/>
      <c r="N101" s="434"/>
      <c r="O101" s="424"/>
      <c r="P101" s="424"/>
      <c r="Q101" s="424"/>
      <c r="R101" s="424"/>
    </row>
    <row r="102" spans="3:18">
      <c r="C102" s="439" t="s">
        <v>118</v>
      </c>
      <c r="D102" s="440"/>
      <c r="E102" s="441">
        <v>114.930864</v>
      </c>
      <c r="F102" s="442">
        <v>92445671.430000007</v>
      </c>
      <c r="G102" s="443">
        <v>858</v>
      </c>
      <c r="H102" s="419"/>
      <c r="I102" s="436"/>
      <c r="J102" s="437"/>
      <c r="K102" s="425"/>
      <c r="L102" s="424"/>
      <c r="M102" s="424"/>
      <c r="N102" s="445"/>
      <c r="O102" s="424"/>
      <c r="P102" s="424"/>
      <c r="Q102" s="424"/>
      <c r="R102" s="424"/>
    </row>
    <row r="103" spans="3:18">
      <c r="C103" s="410"/>
      <c r="D103" s="410"/>
      <c r="E103" s="446"/>
      <c r="F103" s="447"/>
      <c r="G103" s="448"/>
      <c r="H103" s="410"/>
      <c r="I103" s="410"/>
      <c r="J103" s="449"/>
      <c r="K103" s="412"/>
      <c r="L103" s="410"/>
      <c r="M103" s="410"/>
      <c r="N103" s="410"/>
      <c r="O103" s="410"/>
      <c r="P103" s="410"/>
      <c r="Q103" s="410"/>
      <c r="R103" s="410"/>
    </row>
    <row r="104" spans="3:18">
      <c r="C104" s="410" t="s">
        <v>127</v>
      </c>
      <c r="D104" s="410"/>
      <c r="E104" s="410"/>
      <c r="F104" s="411"/>
      <c r="G104" s="410"/>
      <c r="H104" s="410"/>
      <c r="I104" s="450"/>
      <c r="J104" s="449"/>
      <c r="K104" s="412"/>
      <c r="L104" s="410"/>
      <c r="M104" s="410"/>
      <c r="N104" s="410"/>
      <c r="O104" s="410"/>
      <c r="P104" s="410"/>
      <c r="Q104" s="410"/>
      <c r="R104" s="410"/>
    </row>
    <row r="105" spans="3:18">
      <c r="C105" s="410"/>
      <c r="D105" s="410"/>
      <c r="E105" s="410"/>
      <c r="F105" s="411"/>
      <c r="G105" s="410"/>
      <c r="H105" s="410"/>
      <c r="I105" s="410"/>
      <c r="J105" s="410"/>
      <c r="K105" s="412"/>
      <c r="L105" s="410"/>
      <c r="M105" s="410"/>
      <c r="N105" s="410"/>
      <c r="O105" s="410"/>
      <c r="P105" s="410"/>
      <c r="Q105" s="410"/>
      <c r="R105" s="410"/>
    </row>
    <row r="106" spans="3:18">
      <c r="C106" s="413" t="s">
        <v>128</v>
      </c>
      <c r="D106" s="413"/>
      <c r="E106" s="410"/>
      <c r="F106" s="411"/>
      <c r="G106" s="410"/>
      <c r="H106" s="410"/>
      <c r="I106" s="410"/>
      <c r="J106" s="410"/>
      <c r="K106" s="412"/>
      <c r="L106" s="410"/>
      <c r="M106" s="410"/>
      <c r="N106" s="410"/>
      <c r="O106" s="410"/>
      <c r="P106" s="410"/>
      <c r="Q106" s="410"/>
      <c r="R106" s="410"/>
    </row>
    <row r="107" spans="3:18">
      <c r="C107" s="413"/>
      <c r="D107" s="413"/>
      <c r="E107" s="410"/>
      <c r="F107" s="411"/>
      <c r="G107" s="410"/>
      <c r="H107" s="410"/>
      <c r="I107" s="410"/>
      <c r="J107" s="410"/>
      <c r="K107" s="412"/>
      <c r="L107" s="410"/>
      <c r="M107" s="410"/>
      <c r="N107" s="410"/>
      <c r="O107" s="410"/>
      <c r="P107" s="410"/>
      <c r="Q107" s="410"/>
      <c r="R107" s="410"/>
    </row>
    <row r="108" spans="3:18">
      <c r="C108" s="413" t="s">
        <v>129</v>
      </c>
      <c r="D108" s="413"/>
      <c r="E108" s="410"/>
      <c r="F108" s="410"/>
      <c r="G108" s="410"/>
      <c r="H108" s="410"/>
      <c r="I108" s="410"/>
      <c r="J108" s="410"/>
      <c r="K108" s="412"/>
      <c r="L108" s="410"/>
      <c r="M108" s="410"/>
      <c r="N108" s="410"/>
      <c r="O108" s="410"/>
      <c r="P108" s="410"/>
      <c r="Q108" s="410"/>
      <c r="R108" s="410"/>
    </row>
    <row r="109" spans="3:18">
      <c r="C109" s="410" t="s">
        <v>130</v>
      </c>
      <c r="D109" s="410"/>
      <c r="E109" s="410"/>
      <c r="F109" s="410"/>
      <c r="G109" s="410"/>
      <c r="H109" s="410"/>
      <c r="I109" s="410"/>
      <c r="J109" s="410"/>
      <c r="K109" s="412"/>
      <c r="L109" s="410"/>
      <c r="M109" s="410"/>
      <c r="N109" s="410"/>
      <c r="O109" s="410"/>
      <c r="P109" s="410"/>
      <c r="Q109" s="410"/>
      <c r="R109" s="410"/>
    </row>
    <row r="110" spans="3:18">
      <c r="C110" s="572" t="s">
        <v>13</v>
      </c>
      <c r="D110" s="573"/>
      <c r="E110" s="414">
        <v>45838</v>
      </c>
      <c r="F110" s="414">
        <v>45657</v>
      </c>
      <c r="G110" s="451"/>
      <c r="H110" s="452"/>
      <c r="I110" s="452"/>
      <c r="J110" s="410"/>
      <c r="K110" s="412"/>
      <c r="L110" s="410"/>
      <c r="M110" s="410"/>
      <c r="N110" s="410"/>
      <c r="O110" s="410"/>
      <c r="P110" s="410"/>
      <c r="Q110" s="410"/>
      <c r="R110" s="410"/>
    </row>
    <row r="111" spans="3:18">
      <c r="C111" s="416" t="s">
        <v>180</v>
      </c>
      <c r="D111" s="417"/>
      <c r="E111" s="527">
        <v>3327398.06</v>
      </c>
      <c r="F111" s="528">
        <v>1690501.4</v>
      </c>
      <c r="G111" s="451"/>
      <c r="H111" s="452"/>
      <c r="I111" s="452"/>
      <c r="J111" s="410"/>
      <c r="K111" s="412"/>
      <c r="L111" s="410"/>
      <c r="M111" s="410"/>
      <c r="N111" s="410"/>
      <c r="O111" s="410"/>
      <c r="P111" s="410"/>
      <c r="Q111" s="410"/>
      <c r="R111" s="410"/>
    </row>
    <row r="112" spans="3:18">
      <c r="C112" s="416" t="s">
        <v>442</v>
      </c>
      <c r="D112" s="417"/>
      <c r="E112" s="527">
        <v>4811.24</v>
      </c>
      <c r="F112" s="528">
        <v>83114.350000000006</v>
      </c>
      <c r="G112" s="451"/>
      <c r="H112" s="452"/>
      <c r="I112" s="452"/>
      <c r="J112" s="410"/>
      <c r="K112" s="412"/>
      <c r="L112" s="410"/>
      <c r="M112" s="410"/>
      <c r="N112" s="410"/>
      <c r="O112" s="410"/>
      <c r="P112" s="410"/>
      <c r="Q112" s="410"/>
      <c r="R112" s="410"/>
    </row>
    <row r="113" spans="3:19">
      <c r="C113" s="416" t="s">
        <v>443</v>
      </c>
      <c r="D113" s="417"/>
      <c r="E113" s="527">
        <v>93723.5</v>
      </c>
      <c r="F113" s="529">
        <v>0</v>
      </c>
      <c r="G113" s="451"/>
      <c r="H113" s="452"/>
      <c r="I113" s="452"/>
      <c r="J113" s="410"/>
      <c r="K113" s="412"/>
      <c r="L113" s="410"/>
      <c r="M113" s="410"/>
      <c r="N113" s="410"/>
      <c r="O113" s="410"/>
      <c r="P113" s="410"/>
      <c r="Q113" s="410"/>
      <c r="R113" s="410"/>
    </row>
    <row r="114" spans="3:19">
      <c r="C114" s="416" t="s">
        <v>1070</v>
      </c>
      <c r="D114" s="417"/>
      <c r="E114" s="527">
        <v>0</v>
      </c>
      <c r="F114" s="528">
        <v>2186.69</v>
      </c>
      <c r="G114" s="451"/>
      <c r="H114" s="452"/>
      <c r="I114" s="452"/>
      <c r="J114" s="410"/>
      <c r="K114" s="412"/>
      <c r="L114" s="410"/>
      <c r="M114" s="410"/>
      <c r="N114" s="410"/>
      <c r="O114" s="410"/>
      <c r="P114" s="410"/>
      <c r="Q114" s="410"/>
      <c r="R114" s="410"/>
    </row>
    <row r="115" spans="3:19">
      <c r="C115" s="416" t="s">
        <v>1071</v>
      </c>
      <c r="D115" s="417"/>
      <c r="E115" s="527">
        <v>6818146.7400000002</v>
      </c>
      <c r="F115" s="528">
        <v>1610496.23</v>
      </c>
      <c r="G115" s="451"/>
      <c r="H115" s="452"/>
      <c r="I115" s="452"/>
      <c r="J115" s="410"/>
      <c r="K115" s="412"/>
      <c r="L115" s="410"/>
      <c r="M115" s="410"/>
      <c r="N115" s="410"/>
      <c r="O115" s="410"/>
      <c r="P115" s="410"/>
      <c r="Q115" s="410"/>
      <c r="R115" s="410"/>
    </row>
    <row r="116" spans="3:19">
      <c r="C116" s="420" t="s">
        <v>105</v>
      </c>
      <c r="D116" s="421"/>
      <c r="E116" s="453">
        <v>10244079.540000001</v>
      </c>
      <c r="F116" s="453">
        <v>3386298.67</v>
      </c>
      <c r="G116" s="454"/>
      <c r="H116" s="454"/>
      <c r="I116" s="455"/>
      <c r="J116" s="424"/>
      <c r="K116" s="425"/>
      <c r="L116" s="424"/>
      <c r="M116" s="424"/>
      <c r="N116" s="424"/>
      <c r="O116" s="424"/>
      <c r="P116" s="424"/>
      <c r="Q116" s="424"/>
      <c r="R116" s="424"/>
    </row>
    <row r="117" spans="3:19">
      <c r="C117" s="410"/>
      <c r="D117" s="410"/>
      <c r="E117" s="410"/>
      <c r="F117" s="456"/>
      <c r="G117" s="452"/>
      <c r="H117" s="452"/>
      <c r="I117" s="452"/>
      <c r="J117" s="410"/>
      <c r="K117" s="412"/>
      <c r="L117" s="410"/>
      <c r="M117" s="410"/>
      <c r="N117" s="410"/>
      <c r="O117" s="410"/>
      <c r="P117" s="410"/>
      <c r="Q117" s="410"/>
      <c r="R117" s="410"/>
    </row>
    <row r="118" spans="3:19">
      <c r="C118" s="413" t="s">
        <v>131</v>
      </c>
      <c r="D118" s="413"/>
      <c r="E118" s="457"/>
      <c r="F118" s="458"/>
      <c r="G118" s="459"/>
      <c r="H118" s="459"/>
      <c r="I118" s="459"/>
      <c r="J118" s="458"/>
      <c r="K118" s="460"/>
      <c r="L118" s="458"/>
      <c r="M118" s="458"/>
      <c r="N118" s="458"/>
      <c r="O118" s="458"/>
      <c r="P118" s="458"/>
      <c r="Q118" s="458"/>
      <c r="R118" s="458"/>
    </row>
    <row r="119" spans="3:19">
      <c r="C119" s="461" t="s">
        <v>132</v>
      </c>
      <c r="D119" s="462"/>
      <c r="E119" s="458"/>
      <c r="F119" s="458"/>
      <c r="G119" s="458"/>
      <c r="H119" s="458"/>
      <c r="I119" s="458"/>
      <c r="J119" s="458"/>
      <c r="K119" s="460"/>
      <c r="L119" s="458"/>
      <c r="M119" s="458"/>
      <c r="N119" s="458"/>
      <c r="O119" s="458"/>
      <c r="P119" s="458"/>
      <c r="Q119" s="458"/>
      <c r="R119" s="458"/>
    </row>
    <row r="120" spans="3:19">
      <c r="C120" s="461"/>
      <c r="D120" s="462"/>
      <c r="E120" s="458"/>
      <c r="F120" s="458"/>
      <c r="G120" s="458"/>
      <c r="H120" s="458"/>
      <c r="I120" s="458"/>
      <c r="J120" s="458"/>
      <c r="K120" s="460"/>
      <c r="L120" s="458"/>
      <c r="M120" s="458"/>
      <c r="N120" s="458"/>
      <c r="O120" s="458"/>
      <c r="P120" s="458"/>
      <c r="Q120" s="458"/>
      <c r="R120" s="458"/>
    </row>
    <row r="121" spans="3:19">
      <c r="C121" s="463" t="s">
        <v>1603</v>
      </c>
      <c r="D121" s="462"/>
      <c r="E121" s="458"/>
      <c r="F121" s="458"/>
      <c r="G121" s="458"/>
      <c r="H121" s="458"/>
      <c r="I121" s="458"/>
      <c r="J121" s="458"/>
      <c r="K121" s="460"/>
      <c r="L121" s="458"/>
      <c r="M121" s="458"/>
      <c r="N121" s="458"/>
      <c r="O121" s="458"/>
      <c r="P121" s="458"/>
      <c r="Q121" s="458"/>
      <c r="R121" s="458"/>
    </row>
    <row r="122" spans="3:19">
      <c r="C122" s="564" t="s">
        <v>133</v>
      </c>
      <c r="D122" s="566" t="s">
        <v>134</v>
      </c>
      <c r="E122" s="567"/>
      <c r="F122" s="564" t="s">
        <v>135</v>
      </c>
      <c r="G122" s="564" t="s">
        <v>136</v>
      </c>
      <c r="H122" s="564" t="s">
        <v>137</v>
      </c>
      <c r="I122" s="564" t="s">
        <v>138</v>
      </c>
      <c r="J122" s="564" t="s">
        <v>14</v>
      </c>
      <c r="K122" s="564" t="s">
        <v>139</v>
      </c>
      <c r="L122" s="564" t="s">
        <v>140</v>
      </c>
      <c r="M122" s="564" t="s">
        <v>141</v>
      </c>
      <c r="N122" s="564" t="s">
        <v>142</v>
      </c>
      <c r="O122" s="564" t="s">
        <v>143</v>
      </c>
      <c r="P122" s="562" t="s">
        <v>144</v>
      </c>
      <c r="Q122" s="562" t="s">
        <v>145</v>
      </c>
      <c r="R122" s="562" t="s">
        <v>146</v>
      </c>
    </row>
    <row r="123" spans="3:19">
      <c r="C123" s="565"/>
      <c r="D123" s="568"/>
      <c r="E123" s="569"/>
      <c r="F123" s="565"/>
      <c r="G123" s="565"/>
      <c r="H123" s="565"/>
      <c r="I123" s="565"/>
      <c r="J123" s="565"/>
      <c r="K123" s="565"/>
      <c r="L123" s="565"/>
      <c r="M123" s="565"/>
      <c r="N123" s="565"/>
      <c r="O123" s="565"/>
      <c r="P123" s="563"/>
      <c r="Q123" s="563"/>
      <c r="R123" s="563"/>
    </row>
    <row r="124" spans="3:19">
      <c r="C124" s="464" t="s">
        <v>1541</v>
      </c>
      <c r="D124" s="465" t="s">
        <v>1551</v>
      </c>
      <c r="E124" s="466"/>
      <c r="F124" s="464" t="s">
        <v>1560</v>
      </c>
      <c r="G124" s="467" t="s">
        <v>1563</v>
      </c>
      <c r="H124" s="468">
        <v>44117</v>
      </c>
      <c r="I124" s="468">
        <v>46659</v>
      </c>
      <c r="J124" s="467" t="s">
        <v>1140</v>
      </c>
      <c r="K124" s="469">
        <v>16301.83</v>
      </c>
      <c r="L124" s="469">
        <v>16124.3</v>
      </c>
      <c r="M124" s="469">
        <v>20577.130263081599</v>
      </c>
      <c r="N124" s="470">
        <v>16000</v>
      </c>
      <c r="O124" s="471">
        <v>6.13E-2</v>
      </c>
      <c r="P124" s="472">
        <v>2.2258619514096747E-4</v>
      </c>
      <c r="Q124" s="472">
        <v>0.2</v>
      </c>
      <c r="R124" s="472">
        <v>0.25</v>
      </c>
      <c r="S124" s="473"/>
    </row>
    <row r="125" spans="3:19">
      <c r="C125" s="464" t="s">
        <v>1543</v>
      </c>
      <c r="D125" s="465" t="s">
        <v>1551</v>
      </c>
      <c r="E125" s="466"/>
      <c r="F125" s="464" t="s">
        <v>1560</v>
      </c>
      <c r="G125" s="467" t="s">
        <v>1563</v>
      </c>
      <c r="H125" s="468">
        <v>44137</v>
      </c>
      <c r="I125" s="468">
        <v>46659</v>
      </c>
      <c r="J125" s="467" t="s">
        <v>1140</v>
      </c>
      <c r="K125" s="469">
        <v>101856.43</v>
      </c>
      <c r="L125" s="469">
        <v>100777.53</v>
      </c>
      <c r="M125" s="469">
        <v>100032.65664708524</v>
      </c>
      <c r="N125" s="470">
        <v>100000</v>
      </c>
      <c r="O125" s="471">
        <v>0.06</v>
      </c>
      <c r="P125" s="472">
        <v>1.0820696641487366E-3</v>
      </c>
      <c r="Q125" s="472">
        <v>0.2</v>
      </c>
      <c r="R125" s="472">
        <v>0.25</v>
      </c>
      <c r="S125" s="473"/>
    </row>
    <row r="126" spans="3:19">
      <c r="C126" s="464" t="s">
        <v>1541</v>
      </c>
      <c r="D126" s="465" t="s">
        <v>1551</v>
      </c>
      <c r="E126" s="466"/>
      <c r="F126" s="464" t="s">
        <v>1560</v>
      </c>
      <c r="G126" s="467" t="s">
        <v>1563</v>
      </c>
      <c r="H126" s="468">
        <v>44204</v>
      </c>
      <c r="I126" s="468">
        <v>47753</v>
      </c>
      <c r="J126" s="467" t="s">
        <v>1140</v>
      </c>
      <c r="K126" s="469">
        <v>44684.38</v>
      </c>
      <c r="L126" s="469">
        <v>44560.12</v>
      </c>
      <c r="M126" s="469">
        <v>55301.037582031793</v>
      </c>
      <c r="N126" s="470">
        <v>43000</v>
      </c>
      <c r="O126" s="471">
        <v>6.5000000000000002E-2</v>
      </c>
      <c r="P126" s="472">
        <v>5.9820039944135002E-4</v>
      </c>
      <c r="Q126" s="472">
        <v>0.2</v>
      </c>
      <c r="R126" s="472">
        <v>0.25</v>
      </c>
      <c r="S126" s="473"/>
    </row>
    <row r="127" spans="3:19">
      <c r="C127" s="464" t="s">
        <v>1543</v>
      </c>
      <c r="D127" s="465" t="s">
        <v>1554</v>
      </c>
      <c r="E127" s="466"/>
      <c r="F127" s="464" t="s">
        <v>1560</v>
      </c>
      <c r="G127" s="467" t="s">
        <v>1563</v>
      </c>
      <c r="H127" s="468">
        <v>44642</v>
      </c>
      <c r="I127" s="468">
        <v>46829</v>
      </c>
      <c r="J127" s="467" t="s">
        <v>1140</v>
      </c>
      <c r="K127" s="469">
        <v>240713.42</v>
      </c>
      <c r="L127" s="469">
        <v>230255.18</v>
      </c>
      <c r="M127" s="469">
        <v>240078.37595300458</v>
      </c>
      <c r="N127" s="470">
        <v>240000</v>
      </c>
      <c r="O127" s="471">
        <v>5.5E-2</v>
      </c>
      <c r="P127" s="472">
        <v>2.596967193956968E-3</v>
      </c>
      <c r="Q127" s="472">
        <v>0.2</v>
      </c>
      <c r="R127" s="472">
        <v>0.25</v>
      </c>
      <c r="S127" s="473"/>
    </row>
    <row r="128" spans="3:19">
      <c r="C128" s="464" t="s">
        <v>1543</v>
      </c>
      <c r="D128" s="465" t="s">
        <v>1554</v>
      </c>
      <c r="E128" s="466"/>
      <c r="F128" s="464" t="s">
        <v>1560</v>
      </c>
      <c r="G128" s="467" t="s">
        <v>1563</v>
      </c>
      <c r="H128" s="468">
        <v>45048</v>
      </c>
      <c r="I128" s="468">
        <v>46829</v>
      </c>
      <c r="J128" s="467" t="s">
        <v>1140</v>
      </c>
      <c r="K128" s="469">
        <v>457375.73</v>
      </c>
      <c r="L128" s="469">
        <v>427433.53</v>
      </c>
      <c r="M128" s="469">
        <v>450146.95491188357</v>
      </c>
      <c r="N128" s="470">
        <v>450000</v>
      </c>
      <c r="O128" s="471">
        <v>5.5E-2</v>
      </c>
      <c r="P128" s="472">
        <v>4.8693134886693152E-3</v>
      </c>
      <c r="Q128" s="472">
        <v>0.2</v>
      </c>
      <c r="R128" s="472">
        <v>0.25</v>
      </c>
      <c r="S128" s="473"/>
    </row>
    <row r="129" spans="3:19">
      <c r="C129" s="464" t="s">
        <v>1543</v>
      </c>
      <c r="D129" s="465" t="s">
        <v>1554</v>
      </c>
      <c r="E129" s="466"/>
      <c r="F129" s="464" t="s">
        <v>1560</v>
      </c>
      <c r="G129" s="467" t="s">
        <v>1563</v>
      </c>
      <c r="H129" s="468">
        <v>45048</v>
      </c>
      <c r="I129" s="468">
        <v>46829</v>
      </c>
      <c r="J129" s="467" t="s">
        <v>1140</v>
      </c>
      <c r="K129" s="469">
        <v>134553.07</v>
      </c>
      <c r="L129" s="469">
        <v>125334.79</v>
      </c>
      <c r="M129" s="469">
        <v>130042.45364121081</v>
      </c>
      <c r="N129" s="470">
        <v>130000</v>
      </c>
      <c r="O129" s="471">
        <v>5.5E-2</v>
      </c>
      <c r="P129" s="472">
        <v>1.4066905633933577E-3</v>
      </c>
      <c r="Q129" s="472">
        <v>0.2</v>
      </c>
      <c r="R129" s="472">
        <v>0.25</v>
      </c>
      <c r="S129" s="473"/>
    </row>
    <row r="130" spans="3:19">
      <c r="C130" s="464" t="s">
        <v>1543</v>
      </c>
      <c r="D130" s="465" t="s">
        <v>1554</v>
      </c>
      <c r="E130" s="466"/>
      <c r="F130" s="464" t="s">
        <v>1560</v>
      </c>
      <c r="G130" s="467" t="s">
        <v>1563</v>
      </c>
      <c r="H130" s="468">
        <v>45048</v>
      </c>
      <c r="I130" s="468">
        <v>46829</v>
      </c>
      <c r="J130" s="467" t="s">
        <v>1140</v>
      </c>
      <c r="K130" s="469">
        <v>275954.34999999998</v>
      </c>
      <c r="L130" s="469">
        <v>257877.19</v>
      </c>
      <c r="M130" s="469">
        <v>275089.80577948439</v>
      </c>
      <c r="N130" s="470">
        <v>275000</v>
      </c>
      <c r="O130" s="471">
        <v>5.5E-2</v>
      </c>
      <c r="P130" s="472">
        <v>2.9756915764090255E-3</v>
      </c>
      <c r="Q130" s="472">
        <v>0.2</v>
      </c>
      <c r="R130" s="472">
        <v>0.25</v>
      </c>
      <c r="S130" s="473"/>
    </row>
    <row r="131" spans="3:19">
      <c r="C131" s="464" t="s">
        <v>1539</v>
      </c>
      <c r="D131" s="465" t="s">
        <v>1545</v>
      </c>
      <c r="E131" s="466"/>
      <c r="F131" s="464" t="s">
        <v>1560</v>
      </c>
      <c r="G131" s="467" t="s">
        <v>1563</v>
      </c>
      <c r="H131" s="468">
        <v>45212</v>
      </c>
      <c r="I131" s="468">
        <v>46230</v>
      </c>
      <c r="J131" s="467" t="s">
        <v>1140</v>
      </c>
      <c r="K131" s="469">
        <v>101328.16</v>
      </c>
      <c r="L131" s="469">
        <v>100513.15</v>
      </c>
      <c r="M131" s="469">
        <v>101359.03230480736</v>
      </c>
      <c r="N131" s="470">
        <v>100000</v>
      </c>
      <c r="O131" s="471">
        <v>6.5000000000000002E-2</v>
      </c>
      <c r="P131" s="472">
        <v>1.0964172873209365E-3</v>
      </c>
      <c r="Q131" s="472">
        <v>0.2</v>
      </c>
      <c r="R131" s="472">
        <v>0.25</v>
      </c>
      <c r="S131" s="473"/>
    </row>
    <row r="132" spans="3:19">
      <c r="C132" s="464" t="s">
        <v>1539</v>
      </c>
      <c r="D132" s="465" t="s">
        <v>1545</v>
      </c>
      <c r="E132" s="466"/>
      <c r="F132" s="464" t="s">
        <v>1560</v>
      </c>
      <c r="G132" s="467" t="s">
        <v>1563</v>
      </c>
      <c r="H132" s="468">
        <v>45303</v>
      </c>
      <c r="I132" s="468">
        <v>46258</v>
      </c>
      <c r="J132" s="467" t="s">
        <v>1140</v>
      </c>
      <c r="K132" s="469">
        <v>265139.39</v>
      </c>
      <c r="L132" s="469">
        <v>252840.58</v>
      </c>
      <c r="M132" s="469">
        <v>253397.58076201842</v>
      </c>
      <c r="N132" s="470">
        <v>250000</v>
      </c>
      <c r="O132" s="471">
        <v>6.5000000000000002E-2</v>
      </c>
      <c r="P132" s="472">
        <v>2.7410432183023418E-3</v>
      </c>
      <c r="Q132" s="472">
        <v>0.2</v>
      </c>
      <c r="R132" s="472">
        <v>0.25</v>
      </c>
      <c r="S132" s="473"/>
    </row>
    <row r="133" spans="3:19">
      <c r="C133" s="464" t="s">
        <v>1539</v>
      </c>
      <c r="D133" s="465" t="s">
        <v>1545</v>
      </c>
      <c r="E133" s="466"/>
      <c r="F133" s="464" t="s">
        <v>1560</v>
      </c>
      <c r="G133" s="467" t="s">
        <v>1563</v>
      </c>
      <c r="H133" s="468">
        <v>45303</v>
      </c>
      <c r="I133" s="468">
        <v>46258</v>
      </c>
      <c r="J133" s="467" t="s">
        <v>1140</v>
      </c>
      <c r="K133" s="469">
        <v>265139.39</v>
      </c>
      <c r="L133" s="469">
        <v>252840.58</v>
      </c>
      <c r="M133" s="469">
        <v>253397.58076201842</v>
      </c>
      <c r="N133" s="470">
        <v>250000</v>
      </c>
      <c r="O133" s="471">
        <v>6.5000000000000002E-2</v>
      </c>
      <c r="P133" s="472">
        <v>2.7410432183023418E-3</v>
      </c>
      <c r="Q133" s="472">
        <v>0.2</v>
      </c>
      <c r="R133" s="472">
        <v>0.25</v>
      </c>
      <c r="S133" s="473"/>
    </row>
    <row r="134" spans="3:19">
      <c r="C134" s="464" t="s">
        <v>1539</v>
      </c>
      <c r="D134" s="465" t="s">
        <v>1545</v>
      </c>
      <c r="E134" s="466"/>
      <c r="F134" s="464" t="s">
        <v>1560</v>
      </c>
      <c r="G134" s="467" t="s">
        <v>1563</v>
      </c>
      <c r="H134" s="468">
        <v>45303</v>
      </c>
      <c r="I134" s="468">
        <v>46258</v>
      </c>
      <c r="J134" s="467" t="s">
        <v>1140</v>
      </c>
      <c r="K134" s="469">
        <v>265139.39</v>
      </c>
      <c r="L134" s="469">
        <v>252840.58</v>
      </c>
      <c r="M134" s="469">
        <v>253397.58076201842</v>
      </c>
      <c r="N134" s="470">
        <v>250000</v>
      </c>
      <c r="O134" s="471">
        <v>6.5000000000000002E-2</v>
      </c>
      <c r="P134" s="472">
        <v>2.7410432183023418E-3</v>
      </c>
      <c r="Q134" s="472">
        <v>0.2</v>
      </c>
      <c r="R134" s="472">
        <v>0.25</v>
      </c>
      <c r="S134" s="473"/>
    </row>
    <row r="135" spans="3:19">
      <c r="C135" s="464" t="s">
        <v>1539</v>
      </c>
      <c r="D135" s="465" t="s">
        <v>1545</v>
      </c>
      <c r="E135" s="466"/>
      <c r="F135" s="464" t="s">
        <v>1560</v>
      </c>
      <c r="G135" s="467" t="s">
        <v>1563</v>
      </c>
      <c r="H135" s="468">
        <v>45303</v>
      </c>
      <c r="I135" s="468">
        <v>46258</v>
      </c>
      <c r="J135" s="467" t="s">
        <v>1140</v>
      </c>
      <c r="K135" s="469">
        <v>265139.39</v>
      </c>
      <c r="L135" s="469">
        <v>252840.58</v>
      </c>
      <c r="M135" s="469">
        <v>253397.58076201842</v>
      </c>
      <c r="N135" s="470">
        <v>250000</v>
      </c>
      <c r="O135" s="471">
        <v>6.5000000000000002E-2</v>
      </c>
      <c r="P135" s="472">
        <v>2.7410432183023418E-3</v>
      </c>
      <c r="Q135" s="472">
        <v>0.2</v>
      </c>
      <c r="R135" s="472">
        <v>0.25</v>
      </c>
      <c r="S135" s="473"/>
    </row>
    <row r="136" spans="3:19">
      <c r="C136" s="464" t="s">
        <v>1539</v>
      </c>
      <c r="D136" s="465" t="s">
        <v>1545</v>
      </c>
      <c r="E136" s="466"/>
      <c r="F136" s="464" t="s">
        <v>1560</v>
      </c>
      <c r="G136" s="467" t="s">
        <v>1563</v>
      </c>
      <c r="H136" s="468">
        <v>45314</v>
      </c>
      <c r="I136" s="468">
        <v>46258</v>
      </c>
      <c r="J136" s="467" t="s">
        <v>1140</v>
      </c>
      <c r="K136" s="469">
        <v>530296.97</v>
      </c>
      <c r="L136" s="469">
        <v>505651.71</v>
      </c>
      <c r="M136" s="469">
        <v>506795.16152403684</v>
      </c>
      <c r="N136" s="470">
        <v>500000</v>
      </c>
      <c r="O136" s="471">
        <v>6.5000000000000002E-2</v>
      </c>
      <c r="P136" s="472">
        <v>5.4820864366046836E-3</v>
      </c>
      <c r="Q136" s="472">
        <v>0.2</v>
      </c>
      <c r="R136" s="472">
        <v>0.25</v>
      </c>
      <c r="S136" s="473"/>
    </row>
    <row r="137" spans="3:19">
      <c r="C137" s="464" t="s">
        <v>1539</v>
      </c>
      <c r="D137" s="465" t="s">
        <v>1545</v>
      </c>
      <c r="E137" s="466"/>
      <c r="F137" s="464" t="s">
        <v>1560</v>
      </c>
      <c r="G137" s="467" t="s">
        <v>1563</v>
      </c>
      <c r="H137" s="468">
        <v>45314</v>
      </c>
      <c r="I137" s="468">
        <v>46258</v>
      </c>
      <c r="J137" s="467" t="s">
        <v>1140</v>
      </c>
      <c r="K137" s="469">
        <v>530296.97</v>
      </c>
      <c r="L137" s="469">
        <v>505651.71</v>
      </c>
      <c r="M137" s="469">
        <v>506795.16152403684</v>
      </c>
      <c r="N137" s="470">
        <v>500000</v>
      </c>
      <c r="O137" s="471">
        <v>6.5000000000000002E-2</v>
      </c>
      <c r="P137" s="472">
        <v>5.4820864366046836E-3</v>
      </c>
      <c r="Q137" s="472">
        <v>0.2</v>
      </c>
      <c r="R137" s="472">
        <v>0.25</v>
      </c>
      <c r="S137" s="473"/>
    </row>
    <row r="138" spans="3:19">
      <c r="C138" s="464" t="s">
        <v>1539</v>
      </c>
      <c r="D138" s="465" t="s">
        <v>1545</v>
      </c>
      <c r="E138" s="466"/>
      <c r="F138" s="464" t="s">
        <v>1560</v>
      </c>
      <c r="G138" s="467" t="s">
        <v>1563</v>
      </c>
      <c r="H138" s="468">
        <v>45314</v>
      </c>
      <c r="I138" s="468">
        <v>46258</v>
      </c>
      <c r="J138" s="467" t="s">
        <v>1140</v>
      </c>
      <c r="K138" s="469">
        <v>530296.97</v>
      </c>
      <c r="L138" s="469">
        <v>505651.71</v>
      </c>
      <c r="M138" s="469">
        <v>506795.16152403684</v>
      </c>
      <c r="N138" s="470">
        <v>500000</v>
      </c>
      <c r="O138" s="471">
        <v>6.5000000000000002E-2</v>
      </c>
      <c r="P138" s="472">
        <v>5.4820864366046836E-3</v>
      </c>
      <c r="Q138" s="472">
        <v>0.2</v>
      </c>
      <c r="R138" s="472">
        <v>0.25</v>
      </c>
      <c r="S138" s="473"/>
    </row>
    <row r="139" spans="3:19">
      <c r="C139" s="464" t="s">
        <v>1539</v>
      </c>
      <c r="D139" s="465" t="s">
        <v>1545</v>
      </c>
      <c r="E139" s="466"/>
      <c r="F139" s="464" t="s">
        <v>1560</v>
      </c>
      <c r="G139" s="467" t="s">
        <v>1563</v>
      </c>
      <c r="H139" s="468">
        <v>45345</v>
      </c>
      <c r="I139" s="468">
        <v>46258</v>
      </c>
      <c r="J139" s="467" t="s">
        <v>1140</v>
      </c>
      <c r="K139" s="469">
        <v>530333.77</v>
      </c>
      <c r="L139" s="469">
        <v>505541.44</v>
      </c>
      <c r="M139" s="469">
        <v>506795.16152403684</v>
      </c>
      <c r="N139" s="470">
        <v>500000</v>
      </c>
      <c r="O139" s="471">
        <v>6.5000000000000002E-2</v>
      </c>
      <c r="P139" s="472">
        <v>5.4820864366046836E-3</v>
      </c>
      <c r="Q139" s="472">
        <v>0.2</v>
      </c>
      <c r="R139" s="472">
        <v>0.25</v>
      </c>
      <c r="S139" s="473"/>
    </row>
    <row r="140" spans="3:19">
      <c r="C140" s="464" t="s">
        <v>1539</v>
      </c>
      <c r="D140" s="465" t="s">
        <v>1545</v>
      </c>
      <c r="E140" s="466"/>
      <c r="F140" s="464" t="s">
        <v>1560</v>
      </c>
      <c r="G140" s="467" t="s">
        <v>1563</v>
      </c>
      <c r="H140" s="468">
        <v>45345</v>
      </c>
      <c r="I140" s="468">
        <v>46258</v>
      </c>
      <c r="J140" s="467" t="s">
        <v>1140</v>
      </c>
      <c r="K140" s="469">
        <v>530333.77</v>
      </c>
      <c r="L140" s="469">
        <v>505541.44</v>
      </c>
      <c r="M140" s="469">
        <v>506795.16152403684</v>
      </c>
      <c r="N140" s="470">
        <v>500000</v>
      </c>
      <c r="O140" s="471">
        <v>6.5000000000000002E-2</v>
      </c>
      <c r="P140" s="472">
        <v>5.4820864366046836E-3</v>
      </c>
      <c r="Q140" s="472">
        <v>0.2</v>
      </c>
      <c r="R140" s="472">
        <v>0.25</v>
      </c>
      <c r="S140" s="473"/>
    </row>
    <row r="141" spans="3:19">
      <c r="C141" s="464" t="s">
        <v>1539</v>
      </c>
      <c r="D141" s="465" t="s">
        <v>1545</v>
      </c>
      <c r="E141" s="466"/>
      <c r="F141" s="464" t="s">
        <v>1560</v>
      </c>
      <c r="G141" s="467" t="s">
        <v>1563</v>
      </c>
      <c r="H141" s="468">
        <v>45351</v>
      </c>
      <c r="I141" s="468">
        <v>46258</v>
      </c>
      <c r="J141" s="467" t="s">
        <v>1140</v>
      </c>
      <c r="K141" s="469">
        <v>530320.72</v>
      </c>
      <c r="L141" s="469">
        <v>505477.19</v>
      </c>
      <c r="M141" s="469">
        <v>506795.16152403684</v>
      </c>
      <c r="N141" s="470">
        <v>500000</v>
      </c>
      <c r="O141" s="471">
        <v>6.5000000000000002E-2</v>
      </c>
      <c r="P141" s="472">
        <v>5.4820864366046836E-3</v>
      </c>
      <c r="Q141" s="472">
        <v>0.2</v>
      </c>
      <c r="R141" s="472">
        <v>0.25</v>
      </c>
      <c r="S141" s="473"/>
    </row>
    <row r="142" spans="3:19">
      <c r="C142" s="464" t="s">
        <v>1539</v>
      </c>
      <c r="D142" s="465" t="s">
        <v>1545</v>
      </c>
      <c r="E142" s="466"/>
      <c r="F142" s="464" t="s">
        <v>1560</v>
      </c>
      <c r="G142" s="467" t="s">
        <v>1563</v>
      </c>
      <c r="H142" s="468">
        <v>45351</v>
      </c>
      <c r="I142" s="468">
        <v>46258</v>
      </c>
      <c r="J142" s="467" t="s">
        <v>1140</v>
      </c>
      <c r="K142" s="469">
        <v>530444.81000000006</v>
      </c>
      <c r="L142" s="469">
        <v>505737.19</v>
      </c>
      <c r="M142" s="469">
        <v>506795.16152403684</v>
      </c>
      <c r="N142" s="470">
        <v>500000</v>
      </c>
      <c r="O142" s="471">
        <v>6.5000000000000002E-2</v>
      </c>
      <c r="P142" s="472">
        <v>5.4820864366046836E-3</v>
      </c>
      <c r="Q142" s="472">
        <v>0.2</v>
      </c>
      <c r="R142" s="472">
        <v>0.25</v>
      </c>
      <c r="S142" s="473"/>
    </row>
    <row r="143" spans="3:19">
      <c r="C143" s="464" t="s">
        <v>1539</v>
      </c>
      <c r="D143" s="465" t="s">
        <v>1545</v>
      </c>
      <c r="E143" s="466"/>
      <c r="F143" s="464" t="s">
        <v>1560</v>
      </c>
      <c r="G143" s="467" t="s">
        <v>1563</v>
      </c>
      <c r="H143" s="468">
        <v>45351</v>
      </c>
      <c r="I143" s="468">
        <v>46258</v>
      </c>
      <c r="J143" s="467" t="s">
        <v>1140</v>
      </c>
      <c r="K143" s="469">
        <v>530320.72</v>
      </c>
      <c r="L143" s="469">
        <v>505477.19</v>
      </c>
      <c r="M143" s="469">
        <v>506795.16152403684</v>
      </c>
      <c r="N143" s="470">
        <v>500000</v>
      </c>
      <c r="O143" s="471">
        <v>6.5000000000000002E-2</v>
      </c>
      <c r="P143" s="472">
        <v>5.4820864366046836E-3</v>
      </c>
      <c r="Q143" s="472">
        <v>0.2</v>
      </c>
      <c r="R143" s="472">
        <v>0.25</v>
      </c>
      <c r="S143" s="473"/>
    </row>
    <row r="144" spans="3:19">
      <c r="C144" s="464" t="s">
        <v>1539</v>
      </c>
      <c r="D144" s="465" t="s">
        <v>1546</v>
      </c>
      <c r="E144" s="466"/>
      <c r="F144" s="464" t="s">
        <v>1560</v>
      </c>
      <c r="G144" s="467" t="s">
        <v>1563</v>
      </c>
      <c r="H144" s="468">
        <v>45392</v>
      </c>
      <c r="I144" s="468">
        <v>46121</v>
      </c>
      <c r="J144" s="467" t="s">
        <v>1140</v>
      </c>
      <c r="K144" s="469">
        <v>253994</v>
      </c>
      <c r="L144" s="469">
        <v>250921.85</v>
      </c>
      <c r="M144" s="469">
        <v>253397.58076201842</v>
      </c>
      <c r="N144" s="470">
        <v>250000</v>
      </c>
      <c r="O144" s="471">
        <v>6.3E-2</v>
      </c>
      <c r="P144" s="472">
        <v>2.7410432183023418E-3</v>
      </c>
      <c r="Q144" s="472">
        <v>0.2</v>
      </c>
      <c r="R144" s="472">
        <v>0.25</v>
      </c>
      <c r="S144" s="473"/>
    </row>
    <row r="145" spans="3:19">
      <c r="C145" s="464" t="s">
        <v>1539</v>
      </c>
      <c r="D145" s="465" t="s">
        <v>1545</v>
      </c>
      <c r="E145" s="466"/>
      <c r="F145" s="464" t="s">
        <v>1560</v>
      </c>
      <c r="G145" s="467" t="s">
        <v>1563</v>
      </c>
      <c r="H145" s="468">
        <v>45400</v>
      </c>
      <c r="I145" s="468">
        <v>46496</v>
      </c>
      <c r="J145" s="467" t="s">
        <v>1140</v>
      </c>
      <c r="K145" s="469">
        <v>506288.55</v>
      </c>
      <c r="L145" s="469">
        <v>500000</v>
      </c>
      <c r="M145" s="469">
        <v>506795.16152403684</v>
      </c>
      <c r="N145" s="470">
        <v>500000</v>
      </c>
      <c r="O145" s="471">
        <v>6.4500000000000002E-2</v>
      </c>
      <c r="P145" s="472">
        <v>5.4820864366046836E-3</v>
      </c>
      <c r="Q145" s="472">
        <v>0.2</v>
      </c>
      <c r="R145" s="472">
        <v>0.25</v>
      </c>
      <c r="S145" s="473"/>
    </row>
    <row r="146" spans="3:19">
      <c r="C146" s="464" t="s">
        <v>1539</v>
      </c>
      <c r="D146" s="465" t="s">
        <v>1545</v>
      </c>
      <c r="E146" s="466"/>
      <c r="F146" s="464" t="s">
        <v>1560</v>
      </c>
      <c r="G146" s="467" t="s">
        <v>1563</v>
      </c>
      <c r="H146" s="468">
        <v>45400</v>
      </c>
      <c r="I146" s="468">
        <v>46496</v>
      </c>
      <c r="J146" s="467" t="s">
        <v>1140</v>
      </c>
      <c r="K146" s="469">
        <v>506288.55</v>
      </c>
      <c r="L146" s="469">
        <v>500000</v>
      </c>
      <c r="M146" s="469">
        <v>506795.16152403684</v>
      </c>
      <c r="N146" s="470">
        <v>500000</v>
      </c>
      <c r="O146" s="471">
        <v>6.4500000000000002E-2</v>
      </c>
      <c r="P146" s="472">
        <v>5.4820864366046836E-3</v>
      </c>
      <c r="Q146" s="472">
        <v>0.2</v>
      </c>
      <c r="R146" s="472">
        <v>0.25</v>
      </c>
      <c r="S146" s="473"/>
    </row>
    <row r="147" spans="3:19">
      <c r="C147" s="464" t="s">
        <v>1539</v>
      </c>
      <c r="D147" s="465" t="s">
        <v>1545</v>
      </c>
      <c r="E147" s="466"/>
      <c r="F147" s="464" t="s">
        <v>1560</v>
      </c>
      <c r="G147" s="467" t="s">
        <v>1563</v>
      </c>
      <c r="H147" s="468">
        <v>45450</v>
      </c>
      <c r="I147" s="468">
        <v>46546</v>
      </c>
      <c r="J147" s="467" t="s">
        <v>1140</v>
      </c>
      <c r="K147" s="469">
        <v>501821.32</v>
      </c>
      <c r="L147" s="469">
        <v>500000</v>
      </c>
      <c r="M147" s="469">
        <v>506795.16152403684</v>
      </c>
      <c r="N147" s="470">
        <v>500000</v>
      </c>
      <c r="O147" s="471">
        <v>6.5000000000000002E-2</v>
      </c>
      <c r="P147" s="472">
        <v>5.4820864366046836E-3</v>
      </c>
      <c r="Q147" s="472">
        <v>0.2</v>
      </c>
      <c r="R147" s="472">
        <v>0.25</v>
      </c>
      <c r="S147" s="473"/>
    </row>
    <row r="148" spans="3:19">
      <c r="C148" s="464" t="s">
        <v>1539</v>
      </c>
      <c r="D148" s="465" t="s">
        <v>1545</v>
      </c>
      <c r="E148" s="466"/>
      <c r="F148" s="464" t="s">
        <v>1560</v>
      </c>
      <c r="G148" s="467" t="s">
        <v>1563</v>
      </c>
      <c r="H148" s="468">
        <v>45450</v>
      </c>
      <c r="I148" s="468">
        <v>46546</v>
      </c>
      <c r="J148" s="467" t="s">
        <v>1140</v>
      </c>
      <c r="K148" s="469">
        <v>501821.32</v>
      </c>
      <c r="L148" s="469">
        <v>500000</v>
      </c>
      <c r="M148" s="469">
        <v>506795.16152403684</v>
      </c>
      <c r="N148" s="470">
        <v>500000</v>
      </c>
      <c r="O148" s="471">
        <v>6.5000000000000002E-2</v>
      </c>
      <c r="P148" s="472">
        <v>5.4820864366046836E-3</v>
      </c>
      <c r="Q148" s="472">
        <v>0.2</v>
      </c>
      <c r="R148" s="472">
        <v>0.25</v>
      </c>
      <c r="S148" s="473"/>
    </row>
    <row r="149" spans="3:19">
      <c r="C149" s="464" t="s">
        <v>1539</v>
      </c>
      <c r="D149" s="465" t="s">
        <v>1545</v>
      </c>
      <c r="E149" s="466"/>
      <c r="F149" s="464" t="s">
        <v>1560</v>
      </c>
      <c r="G149" s="467" t="s">
        <v>1563</v>
      </c>
      <c r="H149" s="468">
        <v>45450</v>
      </c>
      <c r="I149" s="468">
        <v>46546</v>
      </c>
      <c r="J149" s="467" t="s">
        <v>1140</v>
      </c>
      <c r="K149" s="469">
        <v>501821.32</v>
      </c>
      <c r="L149" s="469">
        <v>500000</v>
      </c>
      <c r="M149" s="469">
        <v>506795.16152403684</v>
      </c>
      <c r="N149" s="470">
        <v>500000</v>
      </c>
      <c r="O149" s="471">
        <v>6.5000000000000002E-2</v>
      </c>
      <c r="P149" s="472">
        <v>5.4820864366046836E-3</v>
      </c>
      <c r="Q149" s="472">
        <v>0.2</v>
      </c>
      <c r="R149" s="472">
        <v>0.25</v>
      </c>
      <c r="S149" s="473"/>
    </row>
    <row r="150" spans="3:19">
      <c r="C150" s="464" t="s">
        <v>1539</v>
      </c>
      <c r="D150" s="465" t="s">
        <v>1545</v>
      </c>
      <c r="E150" s="466"/>
      <c r="F150" s="464" t="s">
        <v>1560</v>
      </c>
      <c r="G150" s="467" t="s">
        <v>1563</v>
      </c>
      <c r="H150" s="468">
        <v>45450</v>
      </c>
      <c r="I150" s="468">
        <v>46546</v>
      </c>
      <c r="J150" s="467" t="s">
        <v>1140</v>
      </c>
      <c r="K150" s="469">
        <v>501821.32</v>
      </c>
      <c r="L150" s="469">
        <v>500000</v>
      </c>
      <c r="M150" s="469">
        <v>506795.16152403684</v>
      </c>
      <c r="N150" s="470">
        <v>500000</v>
      </c>
      <c r="O150" s="471">
        <v>6.5000000000000002E-2</v>
      </c>
      <c r="P150" s="472">
        <v>5.4820864366046836E-3</v>
      </c>
      <c r="Q150" s="472">
        <v>0.2</v>
      </c>
      <c r="R150" s="472">
        <v>0.25</v>
      </c>
      <c r="S150" s="473"/>
    </row>
    <row r="151" spans="3:19">
      <c r="C151" s="464" t="s">
        <v>1539</v>
      </c>
      <c r="D151" s="465" t="s">
        <v>1546</v>
      </c>
      <c r="E151" s="466"/>
      <c r="F151" s="464" t="s">
        <v>1560</v>
      </c>
      <c r="G151" s="467" t="s">
        <v>1563</v>
      </c>
      <c r="H151" s="468">
        <v>45456</v>
      </c>
      <c r="I151" s="468">
        <v>46006</v>
      </c>
      <c r="J151" s="467" t="s">
        <v>1140</v>
      </c>
      <c r="K151" s="469">
        <v>250858.77</v>
      </c>
      <c r="L151" s="469">
        <v>250000</v>
      </c>
      <c r="M151" s="469">
        <v>253397.58076201842</v>
      </c>
      <c r="N151" s="470">
        <v>250000</v>
      </c>
      <c r="O151" s="471">
        <v>0.06</v>
      </c>
      <c r="P151" s="472">
        <v>2.7410432183023418E-3</v>
      </c>
      <c r="Q151" s="472">
        <v>0.2</v>
      </c>
      <c r="R151" s="472">
        <v>0.25</v>
      </c>
      <c r="S151" s="473"/>
    </row>
    <row r="152" spans="3:19">
      <c r="C152" s="464" t="s">
        <v>1539</v>
      </c>
      <c r="D152" s="465" t="s">
        <v>1546</v>
      </c>
      <c r="E152" s="466"/>
      <c r="F152" s="464" t="s">
        <v>1560</v>
      </c>
      <c r="G152" s="467" t="s">
        <v>1563</v>
      </c>
      <c r="H152" s="468">
        <v>45456</v>
      </c>
      <c r="I152" s="468">
        <v>46006</v>
      </c>
      <c r="J152" s="467" t="s">
        <v>1140</v>
      </c>
      <c r="K152" s="469">
        <v>250858.77</v>
      </c>
      <c r="L152" s="469">
        <v>250000</v>
      </c>
      <c r="M152" s="469">
        <v>253397.58076201842</v>
      </c>
      <c r="N152" s="470">
        <v>250000</v>
      </c>
      <c r="O152" s="471">
        <v>0.06</v>
      </c>
      <c r="P152" s="472">
        <v>2.7410432183023418E-3</v>
      </c>
      <c r="Q152" s="472">
        <v>0.2</v>
      </c>
      <c r="R152" s="472">
        <v>0.25</v>
      </c>
      <c r="S152" s="473"/>
    </row>
    <row r="153" spans="3:19">
      <c r="C153" s="464" t="s">
        <v>1539</v>
      </c>
      <c r="D153" s="465" t="s">
        <v>1546</v>
      </c>
      <c r="E153" s="466"/>
      <c r="F153" s="464" t="s">
        <v>1560</v>
      </c>
      <c r="G153" s="467" t="s">
        <v>1563</v>
      </c>
      <c r="H153" s="468">
        <v>45478</v>
      </c>
      <c r="I153" s="468">
        <v>46121</v>
      </c>
      <c r="J153" s="467" t="s">
        <v>1140</v>
      </c>
      <c r="K153" s="469">
        <v>254003.18</v>
      </c>
      <c r="L153" s="469">
        <v>250838.39</v>
      </c>
      <c r="M153" s="469">
        <v>253397.58076201842</v>
      </c>
      <c r="N153" s="470">
        <v>250000</v>
      </c>
      <c r="O153" s="471">
        <v>6.3E-2</v>
      </c>
      <c r="P153" s="472">
        <v>2.7410432183023418E-3</v>
      </c>
      <c r="Q153" s="472">
        <v>0.2</v>
      </c>
      <c r="R153" s="472">
        <v>0.25</v>
      </c>
      <c r="S153" s="473"/>
    </row>
    <row r="154" spans="3:19">
      <c r="C154" s="464" t="s">
        <v>1539</v>
      </c>
      <c r="D154" s="465" t="s">
        <v>1544</v>
      </c>
      <c r="E154" s="466"/>
      <c r="F154" s="464" t="s">
        <v>1560</v>
      </c>
      <c r="G154" s="467" t="s">
        <v>1563</v>
      </c>
      <c r="H154" s="468">
        <v>45526</v>
      </c>
      <c r="I154" s="468">
        <v>46076</v>
      </c>
      <c r="J154" s="467" t="s">
        <v>1140</v>
      </c>
      <c r="K154" s="469">
        <v>102308.41</v>
      </c>
      <c r="L154" s="469">
        <v>100134.03</v>
      </c>
      <c r="M154" s="469">
        <v>101359.03230480736</v>
      </c>
      <c r="N154" s="470">
        <v>100000</v>
      </c>
      <c r="O154" s="471">
        <v>6.2E-2</v>
      </c>
      <c r="P154" s="472">
        <v>1.0964172873209365E-3</v>
      </c>
      <c r="Q154" s="472">
        <v>0.2</v>
      </c>
      <c r="R154" s="472">
        <v>0.25</v>
      </c>
      <c r="S154" s="473"/>
    </row>
    <row r="155" spans="3:19">
      <c r="C155" s="464" t="s">
        <v>1539</v>
      </c>
      <c r="D155" s="465" t="s">
        <v>1544</v>
      </c>
      <c r="E155" s="466"/>
      <c r="F155" s="464" t="s">
        <v>1560</v>
      </c>
      <c r="G155" s="467" t="s">
        <v>1563</v>
      </c>
      <c r="H155" s="468">
        <v>45526</v>
      </c>
      <c r="I155" s="468">
        <v>46076</v>
      </c>
      <c r="J155" s="467" t="s">
        <v>1140</v>
      </c>
      <c r="K155" s="469">
        <v>204617.19</v>
      </c>
      <c r="L155" s="469">
        <v>200268.05</v>
      </c>
      <c r="M155" s="469">
        <v>202718.06460961472</v>
      </c>
      <c r="N155" s="470">
        <v>200000</v>
      </c>
      <c r="O155" s="471">
        <v>6.2E-2</v>
      </c>
      <c r="P155" s="472">
        <v>2.192834574641873E-3</v>
      </c>
      <c r="Q155" s="472">
        <v>0.2</v>
      </c>
      <c r="R155" s="472">
        <v>0.25</v>
      </c>
      <c r="S155" s="473"/>
    </row>
    <row r="156" spans="3:19">
      <c r="C156" s="464" t="s">
        <v>1539</v>
      </c>
      <c r="D156" s="465" t="s">
        <v>1544</v>
      </c>
      <c r="E156" s="466"/>
      <c r="F156" s="464" t="s">
        <v>1560</v>
      </c>
      <c r="G156" s="467" t="s">
        <v>1563</v>
      </c>
      <c r="H156" s="468">
        <v>45526</v>
      </c>
      <c r="I156" s="468">
        <v>46076</v>
      </c>
      <c r="J156" s="467" t="s">
        <v>1140</v>
      </c>
      <c r="K156" s="469">
        <v>204617.19</v>
      </c>
      <c r="L156" s="469">
        <v>200268.05</v>
      </c>
      <c r="M156" s="469">
        <v>202718.06460961472</v>
      </c>
      <c r="N156" s="470">
        <v>200000</v>
      </c>
      <c r="O156" s="471">
        <v>6.2E-2</v>
      </c>
      <c r="P156" s="472">
        <v>2.192834574641873E-3</v>
      </c>
      <c r="Q156" s="472">
        <v>0.2</v>
      </c>
      <c r="R156" s="472">
        <v>0.25</v>
      </c>
      <c r="S156" s="473"/>
    </row>
    <row r="157" spans="3:19">
      <c r="C157" s="464" t="s">
        <v>1539</v>
      </c>
      <c r="D157" s="465" t="s">
        <v>1544</v>
      </c>
      <c r="E157" s="466"/>
      <c r="F157" s="464" t="s">
        <v>1560</v>
      </c>
      <c r="G157" s="467" t="s">
        <v>1563</v>
      </c>
      <c r="H157" s="468">
        <v>45526</v>
      </c>
      <c r="I157" s="468">
        <v>46076</v>
      </c>
      <c r="J157" s="467" t="s">
        <v>1140</v>
      </c>
      <c r="K157" s="469">
        <v>204617.19</v>
      </c>
      <c r="L157" s="469">
        <v>200268.05</v>
      </c>
      <c r="M157" s="469">
        <v>202718.06460961472</v>
      </c>
      <c r="N157" s="470">
        <v>200000</v>
      </c>
      <c r="O157" s="471">
        <v>6.2E-2</v>
      </c>
      <c r="P157" s="472">
        <v>2.192834574641873E-3</v>
      </c>
      <c r="Q157" s="472">
        <v>0.2</v>
      </c>
      <c r="R157" s="472">
        <v>0.25</v>
      </c>
      <c r="S157" s="473"/>
    </row>
    <row r="158" spans="3:19">
      <c r="C158" s="464" t="s">
        <v>1539</v>
      </c>
      <c r="D158" s="465" t="s">
        <v>1544</v>
      </c>
      <c r="E158" s="466"/>
      <c r="F158" s="464" t="s">
        <v>1560</v>
      </c>
      <c r="G158" s="467" t="s">
        <v>1563</v>
      </c>
      <c r="H158" s="468">
        <v>45526</v>
      </c>
      <c r="I158" s="468">
        <v>46076</v>
      </c>
      <c r="J158" s="467" t="s">
        <v>1140</v>
      </c>
      <c r="K158" s="469">
        <v>204617.19</v>
      </c>
      <c r="L158" s="469">
        <v>200268.05</v>
      </c>
      <c r="M158" s="469">
        <v>202718.06460961472</v>
      </c>
      <c r="N158" s="470">
        <v>200000</v>
      </c>
      <c r="O158" s="471">
        <v>6.2E-2</v>
      </c>
      <c r="P158" s="472">
        <v>2.192834574641873E-3</v>
      </c>
      <c r="Q158" s="472">
        <v>0.2</v>
      </c>
      <c r="R158" s="472">
        <v>0.25</v>
      </c>
      <c r="S158" s="473"/>
    </row>
    <row r="159" spans="3:19">
      <c r="C159" s="464" t="s">
        <v>1539</v>
      </c>
      <c r="D159" s="465" t="s">
        <v>1544</v>
      </c>
      <c r="E159" s="466"/>
      <c r="F159" s="464" t="s">
        <v>1560</v>
      </c>
      <c r="G159" s="467" t="s">
        <v>1563</v>
      </c>
      <c r="H159" s="468">
        <v>45526</v>
      </c>
      <c r="I159" s="468">
        <v>46076</v>
      </c>
      <c r="J159" s="467" t="s">
        <v>1140</v>
      </c>
      <c r="K159" s="469">
        <v>204617.19</v>
      </c>
      <c r="L159" s="469">
        <v>200268.05</v>
      </c>
      <c r="M159" s="469">
        <v>202718.06460961472</v>
      </c>
      <c r="N159" s="470">
        <v>200000</v>
      </c>
      <c r="O159" s="471">
        <v>6.2E-2</v>
      </c>
      <c r="P159" s="472">
        <v>2.192834574641873E-3</v>
      </c>
      <c r="Q159" s="472">
        <v>0.2</v>
      </c>
      <c r="R159" s="472">
        <v>0.25</v>
      </c>
      <c r="S159" s="473"/>
    </row>
    <row r="160" spans="3:19">
      <c r="C160" s="464" t="s">
        <v>1539</v>
      </c>
      <c r="D160" s="465" t="s">
        <v>1554</v>
      </c>
      <c r="E160" s="466"/>
      <c r="F160" s="464" t="s">
        <v>1560</v>
      </c>
      <c r="G160" s="467" t="s">
        <v>1563</v>
      </c>
      <c r="H160" s="468">
        <v>45527</v>
      </c>
      <c r="I160" s="468">
        <v>46072</v>
      </c>
      <c r="J160" s="467" t="s">
        <v>1140</v>
      </c>
      <c r="K160" s="469">
        <v>201305.98</v>
      </c>
      <c r="L160" s="469">
        <v>200000</v>
      </c>
      <c r="M160" s="469">
        <v>202718.06460961472</v>
      </c>
      <c r="N160" s="470">
        <v>200000</v>
      </c>
      <c r="O160" s="471">
        <v>6.3E-2</v>
      </c>
      <c r="P160" s="472">
        <v>2.192834574641873E-3</v>
      </c>
      <c r="Q160" s="472">
        <v>0.2</v>
      </c>
      <c r="R160" s="472">
        <v>0.25</v>
      </c>
      <c r="S160" s="473"/>
    </row>
    <row r="161" spans="3:19">
      <c r="C161" s="464" t="s">
        <v>1539</v>
      </c>
      <c r="D161" s="465" t="s">
        <v>1554</v>
      </c>
      <c r="E161" s="466"/>
      <c r="F161" s="464" t="s">
        <v>1560</v>
      </c>
      <c r="G161" s="467" t="s">
        <v>1563</v>
      </c>
      <c r="H161" s="468">
        <v>45527</v>
      </c>
      <c r="I161" s="468">
        <v>46072</v>
      </c>
      <c r="J161" s="467" t="s">
        <v>1140</v>
      </c>
      <c r="K161" s="469">
        <v>201305.98</v>
      </c>
      <c r="L161" s="469">
        <v>200000</v>
      </c>
      <c r="M161" s="469">
        <v>202718.06460961472</v>
      </c>
      <c r="N161" s="470">
        <v>200000</v>
      </c>
      <c r="O161" s="471">
        <v>6.3E-2</v>
      </c>
      <c r="P161" s="472">
        <v>2.192834574641873E-3</v>
      </c>
      <c r="Q161" s="472">
        <v>0.2</v>
      </c>
      <c r="R161" s="472">
        <v>0.25</v>
      </c>
      <c r="S161" s="473"/>
    </row>
    <row r="162" spans="3:19">
      <c r="C162" s="464" t="s">
        <v>1539</v>
      </c>
      <c r="D162" s="465" t="s">
        <v>1558</v>
      </c>
      <c r="E162" s="466"/>
      <c r="F162" s="464" t="s">
        <v>1560</v>
      </c>
      <c r="G162" s="467" t="s">
        <v>1563</v>
      </c>
      <c r="H162" s="468">
        <v>45527</v>
      </c>
      <c r="I162" s="468">
        <v>46069</v>
      </c>
      <c r="J162" s="467" t="s">
        <v>1140</v>
      </c>
      <c r="K162" s="469">
        <v>251817.04</v>
      </c>
      <c r="L162" s="469">
        <v>250000</v>
      </c>
      <c r="M162" s="469">
        <v>253397.58076201842</v>
      </c>
      <c r="N162" s="470">
        <v>250000</v>
      </c>
      <c r="O162" s="471">
        <v>6.5000000000000002E-2</v>
      </c>
      <c r="P162" s="472">
        <v>2.7410432183023418E-3</v>
      </c>
      <c r="Q162" s="472">
        <v>0.2</v>
      </c>
      <c r="R162" s="472">
        <v>0.25</v>
      </c>
      <c r="S162" s="473"/>
    </row>
    <row r="163" spans="3:19">
      <c r="C163" s="464" t="s">
        <v>1539</v>
      </c>
      <c r="D163" s="465" t="s">
        <v>1558</v>
      </c>
      <c r="E163" s="466"/>
      <c r="F163" s="464" t="s">
        <v>1560</v>
      </c>
      <c r="G163" s="467" t="s">
        <v>1563</v>
      </c>
      <c r="H163" s="468">
        <v>45527</v>
      </c>
      <c r="I163" s="468">
        <v>46069</v>
      </c>
      <c r="J163" s="467" t="s">
        <v>1140</v>
      </c>
      <c r="K163" s="469">
        <v>251817.04</v>
      </c>
      <c r="L163" s="469">
        <v>250000</v>
      </c>
      <c r="M163" s="469">
        <v>253397.58076201842</v>
      </c>
      <c r="N163" s="470">
        <v>250000</v>
      </c>
      <c r="O163" s="471">
        <v>6.5000000000000002E-2</v>
      </c>
      <c r="P163" s="472">
        <v>2.7410432183023418E-3</v>
      </c>
      <c r="Q163" s="472">
        <v>0.2</v>
      </c>
      <c r="R163" s="472">
        <v>0.25</v>
      </c>
      <c r="S163" s="473"/>
    </row>
    <row r="164" spans="3:19">
      <c r="C164" s="464" t="s">
        <v>1539</v>
      </c>
      <c r="D164" s="465" t="s">
        <v>1554</v>
      </c>
      <c r="E164" s="466"/>
      <c r="F164" s="464" t="s">
        <v>1560</v>
      </c>
      <c r="G164" s="467" t="s">
        <v>1563</v>
      </c>
      <c r="H164" s="468">
        <v>45527</v>
      </c>
      <c r="I164" s="468">
        <v>46072</v>
      </c>
      <c r="J164" s="467" t="s">
        <v>1140</v>
      </c>
      <c r="K164" s="469">
        <v>201305.98</v>
      </c>
      <c r="L164" s="469">
        <v>200000</v>
      </c>
      <c r="M164" s="469">
        <v>202718.06460961472</v>
      </c>
      <c r="N164" s="470">
        <v>200000</v>
      </c>
      <c r="O164" s="471">
        <v>6.3E-2</v>
      </c>
      <c r="P164" s="472">
        <v>2.192834574641873E-3</v>
      </c>
      <c r="Q164" s="472">
        <v>0.2</v>
      </c>
      <c r="R164" s="472">
        <v>0.25</v>
      </c>
      <c r="S164" s="473"/>
    </row>
    <row r="165" spans="3:19">
      <c r="C165" s="464" t="s">
        <v>1539</v>
      </c>
      <c r="D165" s="465" t="s">
        <v>1554</v>
      </c>
      <c r="E165" s="466"/>
      <c r="F165" s="464" t="s">
        <v>1560</v>
      </c>
      <c r="G165" s="467" t="s">
        <v>1563</v>
      </c>
      <c r="H165" s="468">
        <v>45527</v>
      </c>
      <c r="I165" s="468">
        <v>46072</v>
      </c>
      <c r="J165" s="467" t="s">
        <v>1140</v>
      </c>
      <c r="K165" s="469">
        <v>201305.98</v>
      </c>
      <c r="L165" s="469">
        <v>200000</v>
      </c>
      <c r="M165" s="469">
        <v>202718.06460961472</v>
      </c>
      <c r="N165" s="470">
        <v>200000</v>
      </c>
      <c r="O165" s="471">
        <v>6.3E-2</v>
      </c>
      <c r="P165" s="472">
        <v>2.192834574641873E-3</v>
      </c>
      <c r="Q165" s="472">
        <v>0.2</v>
      </c>
      <c r="R165" s="472">
        <v>0.25</v>
      </c>
      <c r="S165" s="473"/>
    </row>
    <row r="166" spans="3:19">
      <c r="C166" s="464" t="s">
        <v>1539</v>
      </c>
      <c r="D166" s="465" t="s">
        <v>1558</v>
      </c>
      <c r="E166" s="466"/>
      <c r="F166" s="464" t="s">
        <v>1560</v>
      </c>
      <c r="G166" s="467" t="s">
        <v>1563</v>
      </c>
      <c r="H166" s="468">
        <v>45532</v>
      </c>
      <c r="I166" s="468">
        <v>46072</v>
      </c>
      <c r="J166" s="467" t="s">
        <v>1140</v>
      </c>
      <c r="K166" s="469">
        <v>251551.32</v>
      </c>
      <c r="L166" s="469">
        <v>250000.48</v>
      </c>
      <c r="M166" s="469">
        <v>253397.58076201842</v>
      </c>
      <c r="N166" s="470">
        <v>250000</v>
      </c>
      <c r="O166" s="471">
        <v>6.5000000000000002E-2</v>
      </c>
      <c r="P166" s="472">
        <v>2.7410432183023418E-3</v>
      </c>
      <c r="Q166" s="472">
        <v>0.2</v>
      </c>
      <c r="R166" s="472">
        <v>0.25</v>
      </c>
      <c r="S166" s="473"/>
    </row>
    <row r="167" spans="3:19">
      <c r="C167" s="464" t="s">
        <v>1539</v>
      </c>
      <c r="D167" s="465" t="s">
        <v>1544</v>
      </c>
      <c r="E167" s="466"/>
      <c r="F167" s="464" t="s">
        <v>1560</v>
      </c>
      <c r="G167" s="467" t="s">
        <v>1563</v>
      </c>
      <c r="H167" s="468">
        <v>45532</v>
      </c>
      <c r="I167" s="468">
        <v>46083</v>
      </c>
      <c r="J167" s="467" t="s">
        <v>1140</v>
      </c>
      <c r="K167" s="469">
        <v>204318.51</v>
      </c>
      <c r="L167" s="469">
        <v>200280.58</v>
      </c>
      <c r="M167" s="469">
        <v>202718.06460961472</v>
      </c>
      <c r="N167" s="470">
        <v>200000</v>
      </c>
      <c r="O167" s="471">
        <v>6.0999999999999999E-2</v>
      </c>
      <c r="P167" s="472">
        <v>2.192834574641873E-3</v>
      </c>
      <c r="Q167" s="472">
        <v>0.2</v>
      </c>
      <c r="R167" s="472">
        <v>0.25</v>
      </c>
      <c r="S167" s="473"/>
    </row>
    <row r="168" spans="3:19">
      <c r="C168" s="464" t="s">
        <v>1539</v>
      </c>
      <c r="D168" s="465" t="s">
        <v>1544</v>
      </c>
      <c r="E168" s="466"/>
      <c r="F168" s="464" t="s">
        <v>1560</v>
      </c>
      <c r="G168" s="467" t="s">
        <v>1563</v>
      </c>
      <c r="H168" s="468">
        <v>45532</v>
      </c>
      <c r="I168" s="468">
        <v>46083</v>
      </c>
      <c r="J168" s="467" t="s">
        <v>1140</v>
      </c>
      <c r="K168" s="469">
        <v>204318.51</v>
      </c>
      <c r="L168" s="469">
        <v>200280.58</v>
      </c>
      <c r="M168" s="469">
        <v>202718.06460961472</v>
      </c>
      <c r="N168" s="470">
        <v>200000</v>
      </c>
      <c r="O168" s="471">
        <v>6.0999999999999999E-2</v>
      </c>
      <c r="P168" s="472">
        <v>2.192834574641873E-3</v>
      </c>
      <c r="Q168" s="472">
        <v>0.2</v>
      </c>
      <c r="R168" s="472">
        <v>0.25</v>
      </c>
      <c r="S168" s="473"/>
    </row>
    <row r="169" spans="3:19">
      <c r="C169" s="464" t="s">
        <v>1539</v>
      </c>
      <c r="D169" s="465" t="s">
        <v>1544</v>
      </c>
      <c r="E169" s="466"/>
      <c r="F169" s="464" t="s">
        <v>1560</v>
      </c>
      <c r="G169" s="467" t="s">
        <v>1563</v>
      </c>
      <c r="H169" s="468">
        <v>45532</v>
      </c>
      <c r="I169" s="468">
        <v>46080</v>
      </c>
      <c r="J169" s="467" t="s">
        <v>1140</v>
      </c>
      <c r="K169" s="469">
        <v>204316.64</v>
      </c>
      <c r="L169" s="469">
        <v>200277.15</v>
      </c>
      <c r="M169" s="469">
        <v>202718.06460961472</v>
      </c>
      <c r="N169" s="470">
        <v>200000</v>
      </c>
      <c r="O169" s="471">
        <v>6.0999999999999999E-2</v>
      </c>
      <c r="P169" s="472">
        <v>2.192834574641873E-3</v>
      </c>
      <c r="Q169" s="472">
        <v>0.2</v>
      </c>
      <c r="R169" s="472">
        <v>0.25</v>
      </c>
      <c r="S169" s="473"/>
    </row>
    <row r="170" spans="3:19">
      <c r="C170" s="464" t="s">
        <v>1539</v>
      </c>
      <c r="D170" s="465" t="s">
        <v>1544</v>
      </c>
      <c r="E170" s="466"/>
      <c r="F170" s="464" t="s">
        <v>1560</v>
      </c>
      <c r="G170" s="467" t="s">
        <v>1563</v>
      </c>
      <c r="H170" s="468">
        <v>45532</v>
      </c>
      <c r="I170" s="468">
        <v>46080</v>
      </c>
      <c r="J170" s="467" t="s">
        <v>1140</v>
      </c>
      <c r="K170" s="469">
        <v>204316.64</v>
      </c>
      <c r="L170" s="469">
        <v>200277.15</v>
      </c>
      <c r="M170" s="469">
        <v>202718.06460961472</v>
      </c>
      <c r="N170" s="470">
        <v>200000</v>
      </c>
      <c r="O170" s="471">
        <v>6.0999999999999999E-2</v>
      </c>
      <c r="P170" s="472">
        <v>2.192834574641873E-3</v>
      </c>
      <c r="Q170" s="472">
        <v>0.2</v>
      </c>
      <c r="R170" s="472">
        <v>0.25</v>
      </c>
      <c r="S170" s="473"/>
    </row>
    <row r="171" spans="3:19">
      <c r="C171" s="464" t="s">
        <v>1539</v>
      </c>
      <c r="D171" s="465" t="s">
        <v>1544</v>
      </c>
      <c r="E171" s="466"/>
      <c r="F171" s="464" t="s">
        <v>1560</v>
      </c>
      <c r="G171" s="467" t="s">
        <v>1563</v>
      </c>
      <c r="H171" s="468">
        <v>45532</v>
      </c>
      <c r="I171" s="468">
        <v>46080</v>
      </c>
      <c r="J171" s="467" t="s">
        <v>1140</v>
      </c>
      <c r="K171" s="469">
        <v>204316.64</v>
      </c>
      <c r="L171" s="469">
        <v>200277.15</v>
      </c>
      <c r="M171" s="469">
        <v>202718.06460961472</v>
      </c>
      <c r="N171" s="470">
        <v>200000</v>
      </c>
      <c r="O171" s="471">
        <v>6.0999999999999999E-2</v>
      </c>
      <c r="P171" s="472">
        <v>2.192834574641873E-3</v>
      </c>
      <c r="Q171" s="472">
        <v>0.2</v>
      </c>
      <c r="R171" s="472">
        <v>0.25</v>
      </c>
      <c r="S171" s="473"/>
    </row>
    <row r="172" spans="3:19">
      <c r="C172" s="464" t="s">
        <v>1539</v>
      </c>
      <c r="D172" s="465" t="s">
        <v>1558</v>
      </c>
      <c r="E172" s="466"/>
      <c r="F172" s="464" t="s">
        <v>1560</v>
      </c>
      <c r="G172" s="467" t="s">
        <v>1563</v>
      </c>
      <c r="H172" s="468">
        <v>45532</v>
      </c>
      <c r="I172" s="468">
        <v>46072</v>
      </c>
      <c r="J172" s="467" t="s">
        <v>1140</v>
      </c>
      <c r="K172" s="469">
        <v>251551.32</v>
      </c>
      <c r="L172" s="469">
        <v>250000.48</v>
      </c>
      <c r="M172" s="469">
        <v>253397.58076201842</v>
      </c>
      <c r="N172" s="470">
        <v>250000</v>
      </c>
      <c r="O172" s="471">
        <v>6.5000000000000002E-2</v>
      </c>
      <c r="P172" s="472">
        <v>2.7410432183023418E-3</v>
      </c>
      <c r="Q172" s="472">
        <v>0.2</v>
      </c>
      <c r="R172" s="472">
        <v>0.25</v>
      </c>
      <c r="S172" s="473"/>
    </row>
    <row r="173" spans="3:19">
      <c r="C173" s="464" t="s">
        <v>1539</v>
      </c>
      <c r="D173" s="465" t="s">
        <v>1558</v>
      </c>
      <c r="E173" s="466"/>
      <c r="F173" s="464" t="s">
        <v>1560</v>
      </c>
      <c r="G173" s="467" t="s">
        <v>1563</v>
      </c>
      <c r="H173" s="468">
        <v>45546</v>
      </c>
      <c r="I173" s="468">
        <v>46097</v>
      </c>
      <c r="J173" s="467" t="s">
        <v>1140</v>
      </c>
      <c r="K173" s="469">
        <v>200742.09</v>
      </c>
      <c r="L173" s="469">
        <v>200000.38</v>
      </c>
      <c r="M173" s="469">
        <v>202718.06460961472</v>
      </c>
      <c r="N173" s="470">
        <v>200000</v>
      </c>
      <c r="O173" s="471">
        <v>6.5000000000000002E-2</v>
      </c>
      <c r="P173" s="472">
        <v>2.192834574641873E-3</v>
      </c>
      <c r="Q173" s="472">
        <v>0.2</v>
      </c>
      <c r="R173" s="472">
        <v>0.25</v>
      </c>
      <c r="S173" s="473"/>
    </row>
    <row r="174" spans="3:19">
      <c r="C174" s="464" t="s">
        <v>1539</v>
      </c>
      <c r="D174" s="465" t="s">
        <v>1545</v>
      </c>
      <c r="E174" s="466"/>
      <c r="F174" s="464" t="s">
        <v>1560</v>
      </c>
      <c r="G174" s="467" t="s">
        <v>1563</v>
      </c>
      <c r="H174" s="468">
        <v>45548</v>
      </c>
      <c r="I174" s="468">
        <v>46643</v>
      </c>
      <c r="J174" s="467" t="s">
        <v>1140</v>
      </c>
      <c r="K174" s="469">
        <v>254307.19</v>
      </c>
      <c r="L174" s="469">
        <v>250000.62</v>
      </c>
      <c r="M174" s="469">
        <v>253397.58076201842</v>
      </c>
      <c r="N174" s="470">
        <v>250000</v>
      </c>
      <c r="O174" s="471">
        <v>5.7500000000000002E-2</v>
      </c>
      <c r="P174" s="472">
        <v>2.7410432183023418E-3</v>
      </c>
      <c r="Q174" s="472">
        <v>0.2</v>
      </c>
      <c r="R174" s="472">
        <v>0.25</v>
      </c>
      <c r="S174" s="473"/>
    </row>
    <row r="175" spans="3:19">
      <c r="C175" s="464" t="s">
        <v>1539</v>
      </c>
      <c r="D175" s="465" t="s">
        <v>1545</v>
      </c>
      <c r="E175" s="466"/>
      <c r="F175" s="464" t="s">
        <v>1560</v>
      </c>
      <c r="G175" s="467" t="s">
        <v>1563</v>
      </c>
      <c r="H175" s="468">
        <v>45548</v>
      </c>
      <c r="I175" s="468">
        <v>46643</v>
      </c>
      <c r="J175" s="467" t="s">
        <v>1140</v>
      </c>
      <c r="K175" s="469">
        <v>254307.19</v>
      </c>
      <c r="L175" s="469">
        <v>250000.62</v>
      </c>
      <c r="M175" s="469">
        <v>253397.58076201842</v>
      </c>
      <c r="N175" s="470">
        <v>250000</v>
      </c>
      <c r="O175" s="471">
        <v>5.7500000000000002E-2</v>
      </c>
      <c r="P175" s="472">
        <v>2.7410432183023418E-3</v>
      </c>
      <c r="Q175" s="472">
        <v>0.2</v>
      </c>
      <c r="R175" s="472">
        <v>0.25</v>
      </c>
      <c r="S175" s="473"/>
    </row>
    <row r="176" spans="3:19">
      <c r="C176" s="464" t="s">
        <v>1539</v>
      </c>
      <c r="D176" s="465" t="s">
        <v>1559</v>
      </c>
      <c r="E176" s="466"/>
      <c r="F176" s="464" t="s">
        <v>1560</v>
      </c>
      <c r="G176" s="467" t="s">
        <v>1563</v>
      </c>
      <c r="H176" s="468">
        <v>45548</v>
      </c>
      <c r="I176" s="468">
        <v>46087</v>
      </c>
      <c r="J176" s="467" t="s">
        <v>1140</v>
      </c>
      <c r="K176" s="469">
        <v>50163.12</v>
      </c>
      <c r="L176" s="469">
        <v>50000.19</v>
      </c>
      <c r="M176" s="469">
        <v>50679.516152403681</v>
      </c>
      <c r="N176" s="470">
        <v>50000</v>
      </c>
      <c r="O176" s="471">
        <v>5.7000000000000002E-2</v>
      </c>
      <c r="P176" s="472">
        <v>5.4820864366046825E-4</v>
      </c>
      <c r="Q176" s="472">
        <v>0.2</v>
      </c>
      <c r="R176" s="472">
        <v>0.25</v>
      </c>
      <c r="S176" s="473"/>
    </row>
    <row r="177" spans="3:19">
      <c r="C177" s="464" t="s">
        <v>1539</v>
      </c>
      <c r="D177" s="465" t="s">
        <v>1559</v>
      </c>
      <c r="E177" s="466"/>
      <c r="F177" s="464" t="s">
        <v>1560</v>
      </c>
      <c r="G177" s="467" t="s">
        <v>1563</v>
      </c>
      <c r="H177" s="468">
        <v>45548</v>
      </c>
      <c r="I177" s="468">
        <v>46087</v>
      </c>
      <c r="J177" s="467" t="s">
        <v>1140</v>
      </c>
      <c r="K177" s="469">
        <v>200652.46</v>
      </c>
      <c r="L177" s="469">
        <v>200000.77</v>
      </c>
      <c r="M177" s="469">
        <v>202718.06460961472</v>
      </c>
      <c r="N177" s="470">
        <v>200000</v>
      </c>
      <c r="O177" s="471">
        <v>5.7000000000000002E-2</v>
      </c>
      <c r="P177" s="472">
        <v>2.192834574641873E-3</v>
      </c>
      <c r="Q177" s="472">
        <v>0.2</v>
      </c>
      <c r="R177" s="472">
        <v>0.25</v>
      </c>
      <c r="S177" s="473"/>
    </row>
    <row r="178" spans="3:19">
      <c r="C178" s="464" t="s">
        <v>1539</v>
      </c>
      <c r="D178" s="465" t="s">
        <v>1559</v>
      </c>
      <c r="E178" s="466"/>
      <c r="F178" s="464" t="s">
        <v>1560</v>
      </c>
      <c r="G178" s="467" t="s">
        <v>1563</v>
      </c>
      <c r="H178" s="468">
        <v>45548</v>
      </c>
      <c r="I178" s="468">
        <v>46087</v>
      </c>
      <c r="J178" s="467" t="s">
        <v>1140</v>
      </c>
      <c r="K178" s="469">
        <v>100326.23</v>
      </c>
      <c r="L178" s="469">
        <v>100000.38</v>
      </c>
      <c r="M178" s="469">
        <v>101359.03230480736</v>
      </c>
      <c r="N178" s="470">
        <v>100000</v>
      </c>
      <c r="O178" s="471">
        <v>5.7000000000000002E-2</v>
      </c>
      <c r="P178" s="472">
        <v>1.0964172873209365E-3</v>
      </c>
      <c r="Q178" s="472">
        <v>0.2</v>
      </c>
      <c r="R178" s="472">
        <v>0.25</v>
      </c>
      <c r="S178" s="473"/>
    </row>
    <row r="179" spans="3:19">
      <c r="C179" s="464" t="s">
        <v>1539</v>
      </c>
      <c r="D179" s="465" t="s">
        <v>1559</v>
      </c>
      <c r="E179" s="466"/>
      <c r="F179" s="464" t="s">
        <v>1560</v>
      </c>
      <c r="G179" s="467" t="s">
        <v>1563</v>
      </c>
      <c r="H179" s="468">
        <v>45548</v>
      </c>
      <c r="I179" s="468">
        <v>46087</v>
      </c>
      <c r="J179" s="467" t="s">
        <v>1140</v>
      </c>
      <c r="K179" s="469">
        <v>100326.23</v>
      </c>
      <c r="L179" s="469">
        <v>100000.38</v>
      </c>
      <c r="M179" s="469">
        <v>101359.03230480736</v>
      </c>
      <c r="N179" s="470">
        <v>100000</v>
      </c>
      <c r="O179" s="471">
        <v>5.7000000000000002E-2</v>
      </c>
      <c r="P179" s="472">
        <v>1.0964172873209365E-3</v>
      </c>
      <c r="Q179" s="472">
        <v>0.2</v>
      </c>
      <c r="R179" s="472">
        <v>0.25</v>
      </c>
      <c r="S179" s="473"/>
    </row>
    <row r="180" spans="3:19">
      <c r="C180" s="464" t="s">
        <v>1539</v>
      </c>
      <c r="D180" s="465" t="s">
        <v>1559</v>
      </c>
      <c r="E180" s="466"/>
      <c r="F180" s="464" t="s">
        <v>1560</v>
      </c>
      <c r="G180" s="467" t="s">
        <v>1563</v>
      </c>
      <c r="H180" s="468">
        <v>45548</v>
      </c>
      <c r="I180" s="468">
        <v>46087</v>
      </c>
      <c r="J180" s="467" t="s">
        <v>1140</v>
      </c>
      <c r="K180" s="469">
        <v>100326.23</v>
      </c>
      <c r="L180" s="469">
        <v>100000.38</v>
      </c>
      <c r="M180" s="469">
        <v>101359.03230480736</v>
      </c>
      <c r="N180" s="470">
        <v>100000</v>
      </c>
      <c r="O180" s="471">
        <v>5.7000000000000002E-2</v>
      </c>
      <c r="P180" s="472">
        <v>1.0964172873209365E-3</v>
      </c>
      <c r="Q180" s="472">
        <v>0.2</v>
      </c>
      <c r="R180" s="472">
        <v>0.25</v>
      </c>
      <c r="S180" s="473"/>
    </row>
    <row r="181" spans="3:19">
      <c r="C181" s="464" t="s">
        <v>1539</v>
      </c>
      <c r="D181" s="465" t="s">
        <v>1559</v>
      </c>
      <c r="E181" s="466"/>
      <c r="F181" s="464" t="s">
        <v>1560</v>
      </c>
      <c r="G181" s="467" t="s">
        <v>1563</v>
      </c>
      <c r="H181" s="468">
        <v>45548</v>
      </c>
      <c r="I181" s="468">
        <v>46087</v>
      </c>
      <c r="J181" s="467" t="s">
        <v>1140</v>
      </c>
      <c r="K181" s="469">
        <v>100326.23</v>
      </c>
      <c r="L181" s="469">
        <v>100000.38</v>
      </c>
      <c r="M181" s="469">
        <v>101359.03230480736</v>
      </c>
      <c r="N181" s="470">
        <v>100000</v>
      </c>
      <c r="O181" s="471">
        <v>5.7000000000000002E-2</v>
      </c>
      <c r="P181" s="472">
        <v>1.0964172873209365E-3</v>
      </c>
      <c r="Q181" s="472">
        <v>0.2</v>
      </c>
      <c r="R181" s="472">
        <v>0.25</v>
      </c>
      <c r="S181" s="473"/>
    </row>
    <row r="182" spans="3:19">
      <c r="C182" s="464" t="s">
        <v>1539</v>
      </c>
      <c r="D182" s="465" t="s">
        <v>1545</v>
      </c>
      <c r="E182" s="466"/>
      <c r="F182" s="464" t="s">
        <v>1560</v>
      </c>
      <c r="G182" s="467" t="s">
        <v>1563</v>
      </c>
      <c r="H182" s="468">
        <v>45548</v>
      </c>
      <c r="I182" s="468">
        <v>46643</v>
      </c>
      <c r="J182" s="467" t="s">
        <v>1140</v>
      </c>
      <c r="K182" s="469">
        <v>254307.19</v>
      </c>
      <c r="L182" s="469">
        <v>250000.62</v>
      </c>
      <c r="M182" s="469">
        <v>253397.58076201842</v>
      </c>
      <c r="N182" s="470">
        <v>250000</v>
      </c>
      <c r="O182" s="471">
        <v>5.7500000000000002E-2</v>
      </c>
      <c r="P182" s="472">
        <v>2.7410432183023418E-3</v>
      </c>
      <c r="Q182" s="472">
        <v>0.2</v>
      </c>
      <c r="R182" s="472">
        <v>0.25</v>
      </c>
      <c r="S182" s="473"/>
    </row>
    <row r="183" spans="3:19">
      <c r="C183" s="464" t="s">
        <v>1539</v>
      </c>
      <c r="D183" s="465" t="s">
        <v>1545</v>
      </c>
      <c r="E183" s="466"/>
      <c r="F183" s="464" t="s">
        <v>1560</v>
      </c>
      <c r="G183" s="467" t="s">
        <v>1563</v>
      </c>
      <c r="H183" s="468">
        <v>45548</v>
      </c>
      <c r="I183" s="468">
        <v>46643</v>
      </c>
      <c r="J183" s="467" t="s">
        <v>1140</v>
      </c>
      <c r="K183" s="469">
        <v>254307.19</v>
      </c>
      <c r="L183" s="469">
        <v>250000.62</v>
      </c>
      <c r="M183" s="469">
        <v>253397.58076201842</v>
      </c>
      <c r="N183" s="470">
        <v>250000</v>
      </c>
      <c r="O183" s="471">
        <v>5.7500000000000002E-2</v>
      </c>
      <c r="P183" s="472">
        <v>2.7410432183023418E-3</v>
      </c>
      <c r="Q183" s="472">
        <v>0.2</v>
      </c>
      <c r="R183" s="472">
        <v>0.25</v>
      </c>
      <c r="S183" s="473"/>
    </row>
    <row r="184" spans="3:19">
      <c r="C184" s="464" t="s">
        <v>1539</v>
      </c>
      <c r="D184" s="465" t="s">
        <v>1545</v>
      </c>
      <c r="E184" s="466"/>
      <c r="F184" s="464" t="s">
        <v>1560</v>
      </c>
      <c r="G184" s="467" t="s">
        <v>1563</v>
      </c>
      <c r="H184" s="468">
        <v>45555</v>
      </c>
      <c r="I184" s="468">
        <v>46651</v>
      </c>
      <c r="J184" s="467" t="s">
        <v>1140</v>
      </c>
      <c r="K184" s="469">
        <v>250391.02</v>
      </c>
      <c r="L184" s="469">
        <v>250000</v>
      </c>
      <c r="M184" s="469">
        <v>253397.58076201842</v>
      </c>
      <c r="N184" s="470">
        <v>250000</v>
      </c>
      <c r="O184" s="471">
        <v>5.7500000000000002E-2</v>
      </c>
      <c r="P184" s="472">
        <v>2.7410432183023418E-3</v>
      </c>
      <c r="Q184" s="472">
        <v>0.2</v>
      </c>
      <c r="R184" s="472">
        <v>0.25</v>
      </c>
      <c r="S184" s="473"/>
    </row>
    <row r="185" spans="3:19">
      <c r="C185" s="464" t="s">
        <v>1539</v>
      </c>
      <c r="D185" s="465" t="s">
        <v>1545</v>
      </c>
      <c r="E185" s="466"/>
      <c r="F185" s="464" t="s">
        <v>1560</v>
      </c>
      <c r="G185" s="467" t="s">
        <v>1563</v>
      </c>
      <c r="H185" s="468">
        <v>45555</v>
      </c>
      <c r="I185" s="468">
        <v>46651</v>
      </c>
      <c r="J185" s="467" t="s">
        <v>1140</v>
      </c>
      <c r="K185" s="469">
        <v>250391.02</v>
      </c>
      <c r="L185" s="469">
        <v>250000</v>
      </c>
      <c r="M185" s="469">
        <v>253397.58076201842</v>
      </c>
      <c r="N185" s="470">
        <v>250000</v>
      </c>
      <c r="O185" s="471">
        <v>5.7500000000000002E-2</v>
      </c>
      <c r="P185" s="472">
        <v>2.7410432183023418E-3</v>
      </c>
      <c r="Q185" s="472">
        <v>0.2</v>
      </c>
      <c r="R185" s="472">
        <v>0.25</v>
      </c>
      <c r="S185" s="473"/>
    </row>
    <row r="186" spans="3:19">
      <c r="C186" s="464" t="s">
        <v>1539</v>
      </c>
      <c r="D186" s="465" t="s">
        <v>1545</v>
      </c>
      <c r="E186" s="466"/>
      <c r="F186" s="464" t="s">
        <v>1560</v>
      </c>
      <c r="G186" s="467" t="s">
        <v>1563</v>
      </c>
      <c r="H186" s="468">
        <v>45555</v>
      </c>
      <c r="I186" s="468">
        <v>46651</v>
      </c>
      <c r="J186" s="467" t="s">
        <v>1140</v>
      </c>
      <c r="K186" s="469">
        <v>250391.02</v>
      </c>
      <c r="L186" s="469">
        <v>250000</v>
      </c>
      <c r="M186" s="469">
        <v>253397.58076201842</v>
      </c>
      <c r="N186" s="470">
        <v>250000</v>
      </c>
      <c r="O186" s="471">
        <v>5.7500000000000002E-2</v>
      </c>
      <c r="P186" s="472">
        <v>2.7410432183023418E-3</v>
      </c>
      <c r="Q186" s="472">
        <v>0.2</v>
      </c>
      <c r="R186" s="472">
        <v>0.25</v>
      </c>
      <c r="S186" s="473"/>
    </row>
    <row r="187" spans="3:19">
      <c r="C187" s="464" t="s">
        <v>1539</v>
      </c>
      <c r="D187" s="465" t="s">
        <v>1545</v>
      </c>
      <c r="E187" s="466"/>
      <c r="F187" s="464" t="s">
        <v>1560</v>
      </c>
      <c r="G187" s="467" t="s">
        <v>1563</v>
      </c>
      <c r="H187" s="468">
        <v>45555</v>
      </c>
      <c r="I187" s="468">
        <v>46651</v>
      </c>
      <c r="J187" s="467" t="s">
        <v>1140</v>
      </c>
      <c r="K187" s="469">
        <v>250391.02</v>
      </c>
      <c r="L187" s="469">
        <v>250000</v>
      </c>
      <c r="M187" s="469">
        <v>253397.58076201842</v>
      </c>
      <c r="N187" s="470">
        <v>250000</v>
      </c>
      <c r="O187" s="471">
        <v>5.7500000000000002E-2</v>
      </c>
      <c r="P187" s="472">
        <v>2.7410432183023418E-3</v>
      </c>
      <c r="Q187" s="472">
        <v>0.2</v>
      </c>
      <c r="R187" s="472">
        <v>0.25</v>
      </c>
      <c r="S187" s="473"/>
    </row>
    <row r="188" spans="3:19">
      <c r="C188" s="464" t="s">
        <v>1539</v>
      </c>
      <c r="D188" s="465" t="s">
        <v>1545</v>
      </c>
      <c r="E188" s="466"/>
      <c r="F188" s="464" t="s">
        <v>1560</v>
      </c>
      <c r="G188" s="467" t="s">
        <v>1563</v>
      </c>
      <c r="H188" s="468">
        <v>45555</v>
      </c>
      <c r="I188" s="468">
        <v>46651</v>
      </c>
      <c r="J188" s="467" t="s">
        <v>1140</v>
      </c>
      <c r="K188" s="469">
        <v>250391.02</v>
      </c>
      <c r="L188" s="469">
        <v>250000</v>
      </c>
      <c r="M188" s="469">
        <v>253397.58076201842</v>
      </c>
      <c r="N188" s="470">
        <v>250000</v>
      </c>
      <c r="O188" s="471">
        <v>5.7500000000000002E-2</v>
      </c>
      <c r="P188" s="472">
        <v>2.7410432183023418E-3</v>
      </c>
      <c r="Q188" s="472">
        <v>0.2</v>
      </c>
      <c r="R188" s="472">
        <v>0.25</v>
      </c>
      <c r="S188" s="473"/>
    </row>
    <row r="189" spans="3:19">
      <c r="C189" s="464" t="s">
        <v>1539</v>
      </c>
      <c r="D189" s="465" t="s">
        <v>1545</v>
      </c>
      <c r="E189" s="466"/>
      <c r="F189" s="464" t="s">
        <v>1560</v>
      </c>
      <c r="G189" s="467" t="s">
        <v>1563</v>
      </c>
      <c r="H189" s="468">
        <v>45555</v>
      </c>
      <c r="I189" s="468">
        <v>46651</v>
      </c>
      <c r="J189" s="467" t="s">
        <v>1140</v>
      </c>
      <c r="K189" s="469">
        <v>250391.02</v>
      </c>
      <c r="L189" s="469">
        <v>250000</v>
      </c>
      <c r="M189" s="469">
        <v>253397.58076201842</v>
      </c>
      <c r="N189" s="470">
        <v>250000</v>
      </c>
      <c r="O189" s="471">
        <v>5.7500000000000002E-2</v>
      </c>
      <c r="P189" s="472">
        <v>2.7410432183023418E-3</v>
      </c>
      <c r="Q189" s="472">
        <v>0.2</v>
      </c>
      <c r="R189" s="472">
        <v>0.25</v>
      </c>
      <c r="S189" s="473"/>
    </row>
    <row r="190" spans="3:19">
      <c r="C190" s="464" t="s">
        <v>1539</v>
      </c>
      <c r="D190" s="465" t="s">
        <v>1558</v>
      </c>
      <c r="E190" s="466"/>
      <c r="F190" s="464" t="s">
        <v>1560</v>
      </c>
      <c r="G190" s="467" t="s">
        <v>1563</v>
      </c>
      <c r="H190" s="468">
        <v>45555</v>
      </c>
      <c r="I190" s="468">
        <v>46097</v>
      </c>
      <c r="J190" s="467" t="s">
        <v>1140</v>
      </c>
      <c r="K190" s="469">
        <v>200459.58</v>
      </c>
      <c r="L190" s="469">
        <v>199643.84</v>
      </c>
      <c r="M190" s="469">
        <v>202718.06460961472</v>
      </c>
      <c r="N190" s="470">
        <v>200000</v>
      </c>
      <c r="O190" s="471">
        <v>6.5000000000000002E-2</v>
      </c>
      <c r="P190" s="472">
        <v>2.192834574641873E-3</v>
      </c>
      <c r="Q190" s="472">
        <v>0.2</v>
      </c>
      <c r="R190" s="472">
        <v>0.25</v>
      </c>
      <c r="S190" s="473"/>
    </row>
    <row r="191" spans="3:19">
      <c r="C191" s="464" t="s">
        <v>1539</v>
      </c>
      <c r="D191" s="465" t="s">
        <v>1554</v>
      </c>
      <c r="E191" s="466"/>
      <c r="F191" s="464" t="s">
        <v>1560</v>
      </c>
      <c r="G191" s="467" t="s">
        <v>1563</v>
      </c>
      <c r="H191" s="468">
        <v>45559</v>
      </c>
      <c r="I191" s="468">
        <v>46104</v>
      </c>
      <c r="J191" s="467" t="s">
        <v>1140</v>
      </c>
      <c r="K191" s="469">
        <v>200238.15</v>
      </c>
      <c r="L191" s="469">
        <v>199999.75</v>
      </c>
      <c r="M191" s="469">
        <v>202718.06460961472</v>
      </c>
      <c r="N191" s="470">
        <v>200000</v>
      </c>
      <c r="O191" s="471">
        <v>6.25E-2</v>
      </c>
      <c r="P191" s="472">
        <v>2.192834574641873E-3</v>
      </c>
      <c r="Q191" s="472">
        <v>0.2</v>
      </c>
      <c r="R191" s="472">
        <v>0.25</v>
      </c>
      <c r="S191" s="473"/>
    </row>
    <row r="192" spans="3:19">
      <c r="C192" s="464" t="s">
        <v>1539</v>
      </c>
      <c r="D192" s="465" t="s">
        <v>1554</v>
      </c>
      <c r="E192" s="466"/>
      <c r="F192" s="464" t="s">
        <v>1560</v>
      </c>
      <c r="G192" s="467" t="s">
        <v>1563</v>
      </c>
      <c r="H192" s="468">
        <v>45559</v>
      </c>
      <c r="I192" s="468">
        <v>46104</v>
      </c>
      <c r="J192" s="467" t="s">
        <v>1140</v>
      </c>
      <c r="K192" s="469">
        <v>200238.15</v>
      </c>
      <c r="L192" s="469">
        <v>199999.75</v>
      </c>
      <c r="M192" s="469">
        <v>202718.06460961472</v>
      </c>
      <c r="N192" s="470">
        <v>200000</v>
      </c>
      <c r="O192" s="471">
        <v>6.25E-2</v>
      </c>
      <c r="P192" s="472">
        <v>2.192834574641873E-3</v>
      </c>
      <c r="Q192" s="472">
        <v>0.2</v>
      </c>
      <c r="R192" s="472">
        <v>0.25</v>
      </c>
      <c r="S192" s="473"/>
    </row>
    <row r="193" spans="3:19">
      <c r="C193" s="464" t="s">
        <v>1539</v>
      </c>
      <c r="D193" s="465" t="s">
        <v>1554</v>
      </c>
      <c r="E193" s="466"/>
      <c r="F193" s="464" t="s">
        <v>1560</v>
      </c>
      <c r="G193" s="467" t="s">
        <v>1563</v>
      </c>
      <c r="H193" s="468">
        <v>45559</v>
      </c>
      <c r="I193" s="468">
        <v>46104</v>
      </c>
      <c r="J193" s="467" t="s">
        <v>1140</v>
      </c>
      <c r="K193" s="469">
        <v>200238.15</v>
      </c>
      <c r="L193" s="469">
        <v>199999.75</v>
      </c>
      <c r="M193" s="469">
        <v>202718.06460961472</v>
      </c>
      <c r="N193" s="470">
        <v>200000</v>
      </c>
      <c r="O193" s="471">
        <v>6.25E-2</v>
      </c>
      <c r="P193" s="472">
        <v>2.192834574641873E-3</v>
      </c>
      <c r="Q193" s="472">
        <v>0.2</v>
      </c>
      <c r="R193" s="472">
        <v>0.25</v>
      </c>
      <c r="S193" s="473"/>
    </row>
    <row r="194" spans="3:19">
      <c r="C194" s="464" t="s">
        <v>1539</v>
      </c>
      <c r="D194" s="465" t="s">
        <v>1551</v>
      </c>
      <c r="E194" s="466"/>
      <c r="F194" s="464" t="s">
        <v>1560</v>
      </c>
      <c r="G194" s="467" t="s">
        <v>1563</v>
      </c>
      <c r="H194" s="468">
        <v>45569</v>
      </c>
      <c r="I194" s="468">
        <v>46664</v>
      </c>
      <c r="J194" s="467" t="s">
        <v>1140</v>
      </c>
      <c r="K194" s="470">
        <v>24999.86</v>
      </c>
      <c r="L194" s="469">
        <v>25000.06</v>
      </c>
      <c r="M194" s="469">
        <v>25339.758076201841</v>
      </c>
      <c r="N194" s="470">
        <v>25000</v>
      </c>
      <c r="O194" s="471">
        <v>6.8500000000000005E-2</v>
      </c>
      <c r="P194" s="472">
        <v>2.7410432183023412E-4</v>
      </c>
      <c r="Q194" s="472">
        <v>0.2</v>
      </c>
      <c r="R194" s="472">
        <v>0.25</v>
      </c>
      <c r="S194" s="473"/>
    </row>
    <row r="195" spans="3:19">
      <c r="C195" s="464" t="s">
        <v>1539</v>
      </c>
      <c r="D195" s="465" t="s">
        <v>1551</v>
      </c>
      <c r="E195" s="466"/>
      <c r="F195" s="464" t="s">
        <v>1560</v>
      </c>
      <c r="G195" s="467" t="s">
        <v>1563</v>
      </c>
      <c r="H195" s="468">
        <v>45569</v>
      </c>
      <c r="I195" s="468">
        <v>46664</v>
      </c>
      <c r="J195" s="467" t="s">
        <v>1140</v>
      </c>
      <c r="K195" s="470">
        <v>24999.86</v>
      </c>
      <c r="L195" s="469">
        <v>25000.06</v>
      </c>
      <c r="M195" s="469">
        <v>25339.758076201841</v>
      </c>
      <c r="N195" s="470">
        <v>25000</v>
      </c>
      <c r="O195" s="471">
        <v>6.8500000000000005E-2</v>
      </c>
      <c r="P195" s="472">
        <v>2.7410432183023412E-4</v>
      </c>
      <c r="Q195" s="472">
        <v>0.2</v>
      </c>
      <c r="R195" s="472">
        <v>0.25</v>
      </c>
      <c r="S195" s="473"/>
    </row>
    <row r="196" spans="3:19">
      <c r="C196" s="464" t="s">
        <v>1539</v>
      </c>
      <c r="D196" s="465" t="s">
        <v>1551</v>
      </c>
      <c r="E196" s="466"/>
      <c r="F196" s="464" t="s">
        <v>1560</v>
      </c>
      <c r="G196" s="467" t="s">
        <v>1563</v>
      </c>
      <c r="H196" s="468">
        <v>45569</v>
      </c>
      <c r="I196" s="468">
        <v>46300</v>
      </c>
      <c r="J196" s="467" t="s">
        <v>1140</v>
      </c>
      <c r="K196" s="469">
        <v>24999.84</v>
      </c>
      <c r="L196" s="469">
        <v>24999.88</v>
      </c>
      <c r="M196" s="469">
        <v>25339.758076201841</v>
      </c>
      <c r="N196" s="470">
        <v>25000</v>
      </c>
      <c r="O196" s="471">
        <v>6.7500000000000004E-2</v>
      </c>
      <c r="P196" s="472">
        <v>2.7410432183023412E-4</v>
      </c>
      <c r="Q196" s="472">
        <v>0.2</v>
      </c>
      <c r="R196" s="472">
        <v>0.25</v>
      </c>
      <c r="S196" s="473"/>
    </row>
    <row r="197" spans="3:19">
      <c r="C197" s="464" t="s">
        <v>1539</v>
      </c>
      <c r="D197" s="465" t="s">
        <v>1551</v>
      </c>
      <c r="E197" s="466"/>
      <c r="F197" s="464" t="s">
        <v>1560</v>
      </c>
      <c r="G197" s="467" t="s">
        <v>1563</v>
      </c>
      <c r="H197" s="468">
        <v>45569</v>
      </c>
      <c r="I197" s="468">
        <v>46300</v>
      </c>
      <c r="J197" s="467" t="s">
        <v>1140</v>
      </c>
      <c r="K197" s="470">
        <v>24999.84</v>
      </c>
      <c r="L197" s="469">
        <v>24999.88</v>
      </c>
      <c r="M197" s="469">
        <v>25339.758076201841</v>
      </c>
      <c r="N197" s="470">
        <v>25000</v>
      </c>
      <c r="O197" s="471">
        <v>6.7500000000000004E-2</v>
      </c>
      <c r="P197" s="472">
        <v>2.7410432183023412E-4</v>
      </c>
      <c r="Q197" s="472">
        <v>0.2</v>
      </c>
      <c r="R197" s="472">
        <v>0.25</v>
      </c>
      <c r="S197" s="473"/>
    </row>
    <row r="198" spans="3:19">
      <c r="C198" s="464" t="s">
        <v>1539</v>
      </c>
      <c r="D198" s="465" t="s">
        <v>1551</v>
      </c>
      <c r="E198" s="466"/>
      <c r="F198" s="464" t="s">
        <v>1560</v>
      </c>
      <c r="G198" s="467" t="s">
        <v>1563</v>
      </c>
      <c r="H198" s="468">
        <v>45569</v>
      </c>
      <c r="I198" s="468">
        <v>46300</v>
      </c>
      <c r="J198" s="467" t="s">
        <v>1140</v>
      </c>
      <c r="K198" s="469">
        <v>24999.84</v>
      </c>
      <c r="L198" s="469">
        <v>24999.88</v>
      </c>
      <c r="M198" s="469">
        <v>25339.758076201841</v>
      </c>
      <c r="N198" s="470">
        <v>25000</v>
      </c>
      <c r="O198" s="471">
        <v>6.7500000000000004E-2</v>
      </c>
      <c r="P198" s="472">
        <v>2.7410432183023412E-4</v>
      </c>
      <c r="Q198" s="472">
        <v>0.2</v>
      </c>
      <c r="R198" s="472">
        <v>0.25</v>
      </c>
      <c r="S198" s="473"/>
    </row>
    <row r="199" spans="3:19">
      <c r="C199" s="464" t="s">
        <v>1539</v>
      </c>
      <c r="D199" s="465" t="s">
        <v>1551</v>
      </c>
      <c r="E199" s="466"/>
      <c r="F199" s="464" t="s">
        <v>1560</v>
      </c>
      <c r="G199" s="467" t="s">
        <v>1563</v>
      </c>
      <c r="H199" s="468">
        <v>45569</v>
      </c>
      <c r="I199" s="468">
        <v>46300</v>
      </c>
      <c r="J199" s="467" t="s">
        <v>1140</v>
      </c>
      <c r="K199" s="469">
        <v>24999.84</v>
      </c>
      <c r="L199" s="469">
        <v>24999.88</v>
      </c>
      <c r="M199" s="469">
        <v>25339.758076201841</v>
      </c>
      <c r="N199" s="470">
        <v>25000</v>
      </c>
      <c r="O199" s="471">
        <v>6.7500000000000004E-2</v>
      </c>
      <c r="P199" s="472">
        <v>2.7410432183023412E-4</v>
      </c>
      <c r="Q199" s="472">
        <v>0.2</v>
      </c>
      <c r="R199" s="472">
        <v>0.25</v>
      </c>
      <c r="S199" s="473"/>
    </row>
    <row r="200" spans="3:19">
      <c r="C200" s="464" t="s">
        <v>1539</v>
      </c>
      <c r="D200" s="465" t="s">
        <v>1551</v>
      </c>
      <c r="E200" s="466"/>
      <c r="F200" s="464" t="s">
        <v>1560</v>
      </c>
      <c r="G200" s="467" t="s">
        <v>1563</v>
      </c>
      <c r="H200" s="468">
        <v>45569</v>
      </c>
      <c r="I200" s="468">
        <v>46300</v>
      </c>
      <c r="J200" s="467" t="s">
        <v>1140</v>
      </c>
      <c r="K200" s="469">
        <v>24999.84</v>
      </c>
      <c r="L200" s="469">
        <v>24999.88</v>
      </c>
      <c r="M200" s="469">
        <v>25339.758076201841</v>
      </c>
      <c r="N200" s="470">
        <v>25000</v>
      </c>
      <c r="O200" s="471">
        <v>6.7500000000000004E-2</v>
      </c>
      <c r="P200" s="472">
        <v>2.7410432183023412E-4</v>
      </c>
      <c r="Q200" s="472">
        <v>0.2</v>
      </c>
      <c r="R200" s="472">
        <v>0.25</v>
      </c>
      <c r="S200" s="473"/>
    </row>
    <row r="201" spans="3:19">
      <c r="C201" s="464" t="s">
        <v>1539</v>
      </c>
      <c r="D201" s="465" t="s">
        <v>1551</v>
      </c>
      <c r="E201" s="466"/>
      <c r="F201" s="464" t="s">
        <v>1560</v>
      </c>
      <c r="G201" s="467" t="s">
        <v>1563</v>
      </c>
      <c r="H201" s="468">
        <v>45569</v>
      </c>
      <c r="I201" s="468">
        <v>46300</v>
      </c>
      <c r="J201" s="467" t="s">
        <v>1140</v>
      </c>
      <c r="K201" s="469">
        <v>24999.84</v>
      </c>
      <c r="L201" s="469">
        <v>24999.88</v>
      </c>
      <c r="M201" s="469">
        <v>25339.758076201841</v>
      </c>
      <c r="N201" s="470">
        <v>25000</v>
      </c>
      <c r="O201" s="471">
        <v>6.7500000000000004E-2</v>
      </c>
      <c r="P201" s="472">
        <v>2.7410432183023412E-4</v>
      </c>
      <c r="Q201" s="472">
        <v>0.2</v>
      </c>
      <c r="R201" s="472">
        <v>0.25</v>
      </c>
      <c r="S201" s="473"/>
    </row>
    <row r="202" spans="3:19">
      <c r="C202" s="464" t="s">
        <v>1539</v>
      </c>
      <c r="D202" s="465" t="s">
        <v>1551</v>
      </c>
      <c r="E202" s="466"/>
      <c r="F202" s="464" t="s">
        <v>1560</v>
      </c>
      <c r="G202" s="467" t="s">
        <v>1563</v>
      </c>
      <c r="H202" s="468">
        <v>45569</v>
      </c>
      <c r="I202" s="468">
        <v>46300</v>
      </c>
      <c r="J202" s="467" t="s">
        <v>1140</v>
      </c>
      <c r="K202" s="469">
        <v>24999.84</v>
      </c>
      <c r="L202" s="469">
        <v>24999.88</v>
      </c>
      <c r="M202" s="469">
        <v>25339.758076201841</v>
      </c>
      <c r="N202" s="470">
        <v>25000</v>
      </c>
      <c r="O202" s="471">
        <v>6.7500000000000004E-2</v>
      </c>
      <c r="P202" s="472">
        <v>2.7410432183023412E-4</v>
      </c>
      <c r="Q202" s="472">
        <v>0.2</v>
      </c>
      <c r="R202" s="472">
        <v>0.25</v>
      </c>
      <c r="S202" s="473"/>
    </row>
    <row r="203" spans="3:19">
      <c r="C203" s="464" t="s">
        <v>1539</v>
      </c>
      <c r="D203" s="465" t="s">
        <v>1551</v>
      </c>
      <c r="E203" s="466"/>
      <c r="F203" s="464" t="s">
        <v>1560</v>
      </c>
      <c r="G203" s="467" t="s">
        <v>1563</v>
      </c>
      <c r="H203" s="468">
        <v>45569</v>
      </c>
      <c r="I203" s="468">
        <v>46300</v>
      </c>
      <c r="J203" s="467" t="s">
        <v>1140</v>
      </c>
      <c r="K203" s="469">
        <v>24999.84</v>
      </c>
      <c r="L203" s="469">
        <v>24999.88</v>
      </c>
      <c r="M203" s="469">
        <v>25339.758076201841</v>
      </c>
      <c r="N203" s="470">
        <v>25000</v>
      </c>
      <c r="O203" s="471">
        <v>6.7500000000000004E-2</v>
      </c>
      <c r="P203" s="472">
        <v>2.7410432183023412E-4</v>
      </c>
      <c r="Q203" s="472">
        <v>0.2</v>
      </c>
      <c r="R203" s="472">
        <v>0.25</v>
      </c>
      <c r="S203" s="473"/>
    </row>
    <row r="204" spans="3:19">
      <c r="C204" s="464" t="s">
        <v>1539</v>
      </c>
      <c r="D204" s="465" t="s">
        <v>1551</v>
      </c>
      <c r="E204" s="466"/>
      <c r="F204" s="464" t="s">
        <v>1560</v>
      </c>
      <c r="G204" s="467" t="s">
        <v>1563</v>
      </c>
      <c r="H204" s="468">
        <v>45569</v>
      </c>
      <c r="I204" s="468">
        <v>46300</v>
      </c>
      <c r="J204" s="467" t="s">
        <v>1140</v>
      </c>
      <c r="K204" s="469">
        <v>24999.84</v>
      </c>
      <c r="L204" s="469">
        <v>24999.88</v>
      </c>
      <c r="M204" s="469">
        <v>25339.758076201841</v>
      </c>
      <c r="N204" s="470">
        <v>25000</v>
      </c>
      <c r="O204" s="471">
        <v>6.7500000000000004E-2</v>
      </c>
      <c r="P204" s="472">
        <v>2.7410432183023412E-4</v>
      </c>
      <c r="Q204" s="472">
        <v>0.2</v>
      </c>
      <c r="R204" s="472">
        <v>0.25</v>
      </c>
      <c r="S204" s="473"/>
    </row>
    <row r="205" spans="3:19">
      <c r="C205" s="464" t="s">
        <v>1539</v>
      </c>
      <c r="D205" s="465" t="s">
        <v>1551</v>
      </c>
      <c r="E205" s="466"/>
      <c r="F205" s="464" t="s">
        <v>1560</v>
      </c>
      <c r="G205" s="467" t="s">
        <v>1563</v>
      </c>
      <c r="H205" s="468">
        <v>45569</v>
      </c>
      <c r="I205" s="468">
        <v>46300</v>
      </c>
      <c r="J205" s="467" t="s">
        <v>1140</v>
      </c>
      <c r="K205" s="469">
        <v>24999.84</v>
      </c>
      <c r="L205" s="469">
        <v>24999.88</v>
      </c>
      <c r="M205" s="469">
        <v>25339.758076201841</v>
      </c>
      <c r="N205" s="470">
        <v>25000</v>
      </c>
      <c r="O205" s="471">
        <v>6.7500000000000004E-2</v>
      </c>
      <c r="P205" s="472">
        <v>2.7410432183023412E-4</v>
      </c>
      <c r="Q205" s="472">
        <v>0.2</v>
      </c>
      <c r="R205" s="472">
        <v>0.25</v>
      </c>
      <c r="S205" s="473"/>
    </row>
    <row r="206" spans="3:19">
      <c r="C206" s="464" t="s">
        <v>1539</v>
      </c>
      <c r="D206" s="465" t="s">
        <v>1551</v>
      </c>
      <c r="E206" s="466"/>
      <c r="F206" s="464" t="s">
        <v>1560</v>
      </c>
      <c r="G206" s="467" t="s">
        <v>1563</v>
      </c>
      <c r="H206" s="468">
        <v>45569</v>
      </c>
      <c r="I206" s="468">
        <v>46300</v>
      </c>
      <c r="J206" s="467" t="s">
        <v>1140</v>
      </c>
      <c r="K206" s="469">
        <v>24999.84</v>
      </c>
      <c r="L206" s="469">
        <v>24999.88</v>
      </c>
      <c r="M206" s="469">
        <v>25339.758076201841</v>
      </c>
      <c r="N206" s="470">
        <v>25000</v>
      </c>
      <c r="O206" s="471">
        <v>6.7500000000000004E-2</v>
      </c>
      <c r="P206" s="472">
        <v>2.7410432183023412E-4</v>
      </c>
      <c r="Q206" s="472">
        <v>0.2</v>
      </c>
      <c r="R206" s="472">
        <v>0.25</v>
      </c>
      <c r="S206" s="473"/>
    </row>
    <row r="207" spans="3:19">
      <c r="C207" s="464" t="s">
        <v>1539</v>
      </c>
      <c r="D207" s="465" t="s">
        <v>1551</v>
      </c>
      <c r="E207" s="466"/>
      <c r="F207" s="464" t="s">
        <v>1560</v>
      </c>
      <c r="G207" s="467" t="s">
        <v>1563</v>
      </c>
      <c r="H207" s="468">
        <v>45569</v>
      </c>
      <c r="I207" s="468">
        <v>46300</v>
      </c>
      <c r="J207" s="467" t="s">
        <v>1140</v>
      </c>
      <c r="K207" s="469">
        <v>24999.84</v>
      </c>
      <c r="L207" s="469">
        <v>24999.88</v>
      </c>
      <c r="M207" s="469">
        <v>25339.758076201841</v>
      </c>
      <c r="N207" s="470">
        <v>25000</v>
      </c>
      <c r="O207" s="471">
        <v>6.7500000000000004E-2</v>
      </c>
      <c r="P207" s="472">
        <v>2.7410432183023412E-4</v>
      </c>
      <c r="Q207" s="472">
        <v>0.2</v>
      </c>
      <c r="R207" s="472">
        <v>0.25</v>
      </c>
      <c r="S207" s="473"/>
    </row>
    <row r="208" spans="3:19">
      <c r="C208" s="464" t="s">
        <v>1539</v>
      </c>
      <c r="D208" s="465" t="s">
        <v>1551</v>
      </c>
      <c r="E208" s="466"/>
      <c r="F208" s="464" t="s">
        <v>1560</v>
      </c>
      <c r="G208" s="467" t="s">
        <v>1563</v>
      </c>
      <c r="H208" s="468">
        <v>45569</v>
      </c>
      <c r="I208" s="468">
        <v>46300</v>
      </c>
      <c r="J208" s="467" t="s">
        <v>1140</v>
      </c>
      <c r="K208" s="469">
        <v>24999.84</v>
      </c>
      <c r="L208" s="469">
        <v>24999.88</v>
      </c>
      <c r="M208" s="469">
        <v>25339.758076201841</v>
      </c>
      <c r="N208" s="470">
        <v>25000</v>
      </c>
      <c r="O208" s="471">
        <v>6.7500000000000004E-2</v>
      </c>
      <c r="P208" s="472">
        <v>2.7410432183023412E-4</v>
      </c>
      <c r="Q208" s="472">
        <v>0.2</v>
      </c>
      <c r="R208" s="472">
        <v>0.25</v>
      </c>
      <c r="S208" s="473"/>
    </row>
    <row r="209" spans="3:19">
      <c r="C209" s="464" t="s">
        <v>1539</v>
      </c>
      <c r="D209" s="465" t="s">
        <v>1551</v>
      </c>
      <c r="E209" s="466"/>
      <c r="F209" s="464" t="s">
        <v>1560</v>
      </c>
      <c r="G209" s="467" t="s">
        <v>1563</v>
      </c>
      <c r="H209" s="468">
        <v>45569</v>
      </c>
      <c r="I209" s="468">
        <v>46300</v>
      </c>
      <c r="J209" s="467" t="s">
        <v>1140</v>
      </c>
      <c r="K209" s="469">
        <v>24999.84</v>
      </c>
      <c r="L209" s="469">
        <v>24999.88</v>
      </c>
      <c r="M209" s="469">
        <v>25339.758076201841</v>
      </c>
      <c r="N209" s="470">
        <v>25000</v>
      </c>
      <c r="O209" s="471">
        <v>6.7500000000000004E-2</v>
      </c>
      <c r="P209" s="472">
        <v>2.7410432183023412E-4</v>
      </c>
      <c r="Q209" s="472">
        <v>0.2</v>
      </c>
      <c r="R209" s="472">
        <v>0.25</v>
      </c>
      <c r="S209" s="473"/>
    </row>
    <row r="210" spans="3:19">
      <c r="C210" s="464" t="s">
        <v>1539</v>
      </c>
      <c r="D210" s="465" t="s">
        <v>1551</v>
      </c>
      <c r="E210" s="466"/>
      <c r="F210" s="464" t="s">
        <v>1560</v>
      </c>
      <c r="G210" s="467" t="s">
        <v>1563</v>
      </c>
      <c r="H210" s="468">
        <v>45569</v>
      </c>
      <c r="I210" s="468">
        <v>46300</v>
      </c>
      <c r="J210" s="467" t="s">
        <v>1140</v>
      </c>
      <c r="K210" s="469">
        <v>24999.84</v>
      </c>
      <c r="L210" s="469">
        <v>24999.88</v>
      </c>
      <c r="M210" s="469">
        <v>25339.758076201841</v>
      </c>
      <c r="N210" s="470">
        <v>25000</v>
      </c>
      <c r="O210" s="471">
        <v>6.7500000000000004E-2</v>
      </c>
      <c r="P210" s="472">
        <v>2.7410432183023412E-4</v>
      </c>
      <c r="Q210" s="472">
        <v>0.2</v>
      </c>
      <c r="R210" s="472">
        <v>0.25</v>
      </c>
      <c r="S210" s="473"/>
    </row>
    <row r="211" spans="3:19">
      <c r="C211" s="464" t="s">
        <v>1539</v>
      </c>
      <c r="D211" s="465" t="s">
        <v>1551</v>
      </c>
      <c r="E211" s="466"/>
      <c r="F211" s="464" t="s">
        <v>1560</v>
      </c>
      <c r="G211" s="467" t="s">
        <v>1563</v>
      </c>
      <c r="H211" s="468">
        <v>45569</v>
      </c>
      <c r="I211" s="468">
        <v>46300</v>
      </c>
      <c r="J211" s="467" t="s">
        <v>1140</v>
      </c>
      <c r="K211" s="469">
        <v>24999.84</v>
      </c>
      <c r="L211" s="469">
        <v>24999.88</v>
      </c>
      <c r="M211" s="469">
        <v>25339.758076201841</v>
      </c>
      <c r="N211" s="470">
        <v>25000</v>
      </c>
      <c r="O211" s="471">
        <v>6.7500000000000004E-2</v>
      </c>
      <c r="P211" s="472">
        <v>2.7410432183023412E-4</v>
      </c>
      <c r="Q211" s="472">
        <v>0.2</v>
      </c>
      <c r="R211" s="472">
        <v>0.25</v>
      </c>
      <c r="S211" s="473"/>
    </row>
    <row r="212" spans="3:19">
      <c r="C212" s="464" t="s">
        <v>1539</v>
      </c>
      <c r="D212" s="465" t="s">
        <v>1551</v>
      </c>
      <c r="E212" s="466"/>
      <c r="F212" s="464" t="s">
        <v>1560</v>
      </c>
      <c r="G212" s="467" t="s">
        <v>1563</v>
      </c>
      <c r="H212" s="468">
        <v>45569</v>
      </c>
      <c r="I212" s="468">
        <v>46300</v>
      </c>
      <c r="J212" s="467" t="s">
        <v>1140</v>
      </c>
      <c r="K212" s="469">
        <v>24999.84</v>
      </c>
      <c r="L212" s="469">
        <v>24999.88</v>
      </c>
      <c r="M212" s="469">
        <v>25339.758076201841</v>
      </c>
      <c r="N212" s="470">
        <v>25000</v>
      </c>
      <c r="O212" s="471">
        <v>6.7500000000000004E-2</v>
      </c>
      <c r="P212" s="472">
        <v>2.7410432183023412E-4</v>
      </c>
      <c r="Q212" s="472">
        <v>0.2</v>
      </c>
      <c r="R212" s="472">
        <v>0.25</v>
      </c>
      <c r="S212" s="473"/>
    </row>
    <row r="213" spans="3:19">
      <c r="C213" s="464" t="s">
        <v>1539</v>
      </c>
      <c r="D213" s="465" t="s">
        <v>1551</v>
      </c>
      <c r="E213" s="466"/>
      <c r="F213" s="464" t="s">
        <v>1560</v>
      </c>
      <c r="G213" s="467" t="s">
        <v>1563</v>
      </c>
      <c r="H213" s="468">
        <v>45569</v>
      </c>
      <c r="I213" s="468">
        <v>46300</v>
      </c>
      <c r="J213" s="467" t="s">
        <v>1140</v>
      </c>
      <c r="K213" s="469">
        <v>24999.84</v>
      </c>
      <c r="L213" s="469">
        <v>24999.88</v>
      </c>
      <c r="M213" s="469">
        <v>25339.758076201841</v>
      </c>
      <c r="N213" s="470">
        <v>25000</v>
      </c>
      <c r="O213" s="471">
        <v>6.7500000000000004E-2</v>
      </c>
      <c r="P213" s="472">
        <v>2.7410432183023412E-4</v>
      </c>
      <c r="Q213" s="472">
        <v>0.2</v>
      </c>
      <c r="R213" s="472">
        <v>0.25</v>
      </c>
      <c r="S213" s="473"/>
    </row>
    <row r="214" spans="3:19">
      <c r="C214" s="464" t="s">
        <v>1539</v>
      </c>
      <c r="D214" s="465" t="s">
        <v>1551</v>
      </c>
      <c r="E214" s="466"/>
      <c r="F214" s="464" t="s">
        <v>1560</v>
      </c>
      <c r="G214" s="467" t="s">
        <v>1563</v>
      </c>
      <c r="H214" s="468">
        <v>45569</v>
      </c>
      <c r="I214" s="468">
        <v>46300</v>
      </c>
      <c r="J214" s="467" t="s">
        <v>1140</v>
      </c>
      <c r="K214" s="469">
        <v>24999.84</v>
      </c>
      <c r="L214" s="469">
        <v>24999.88</v>
      </c>
      <c r="M214" s="469">
        <v>25339.758076201841</v>
      </c>
      <c r="N214" s="470">
        <v>25000</v>
      </c>
      <c r="O214" s="471">
        <v>6.7500000000000004E-2</v>
      </c>
      <c r="P214" s="472">
        <v>2.7410432183023412E-4</v>
      </c>
      <c r="Q214" s="472">
        <v>0.2</v>
      </c>
      <c r="R214" s="472">
        <v>0.25</v>
      </c>
      <c r="S214" s="473"/>
    </row>
    <row r="215" spans="3:19">
      <c r="C215" s="464" t="s">
        <v>1539</v>
      </c>
      <c r="D215" s="465" t="s">
        <v>1551</v>
      </c>
      <c r="E215" s="466"/>
      <c r="F215" s="464" t="s">
        <v>1560</v>
      </c>
      <c r="G215" s="467" t="s">
        <v>1563</v>
      </c>
      <c r="H215" s="468">
        <v>45569</v>
      </c>
      <c r="I215" s="468">
        <v>46300</v>
      </c>
      <c r="J215" s="467" t="s">
        <v>1140</v>
      </c>
      <c r="K215" s="469">
        <v>24999.84</v>
      </c>
      <c r="L215" s="469">
        <v>24999.88</v>
      </c>
      <c r="M215" s="469">
        <v>25339.758076201841</v>
      </c>
      <c r="N215" s="470">
        <v>25000</v>
      </c>
      <c r="O215" s="471">
        <v>6.7500000000000004E-2</v>
      </c>
      <c r="P215" s="472">
        <v>2.7410432183023412E-4</v>
      </c>
      <c r="Q215" s="472">
        <v>0.2</v>
      </c>
      <c r="R215" s="472">
        <v>0.25</v>
      </c>
      <c r="S215" s="473"/>
    </row>
    <row r="216" spans="3:19">
      <c r="C216" s="464" t="s">
        <v>1539</v>
      </c>
      <c r="D216" s="465" t="s">
        <v>1551</v>
      </c>
      <c r="E216" s="466"/>
      <c r="F216" s="464" t="s">
        <v>1560</v>
      </c>
      <c r="G216" s="467" t="s">
        <v>1563</v>
      </c>
      <c r="H216" s="468">
        <v>45569</v>
      </c>
      <c r="I216" s="468">
        <v>46300</v>
      </c>
      <c r="J216" s="467" t="s">
        <v>1140</v>
      </c>
      <c r="K216" s="469">
        <v>24999.84</v>
      </c>
      <c r="L216" s="469">
        <v>24999.88</v>
      </c>
      <c r="M216" s="469">
        <v>25339.758076201841</v>
      </c>
      <c r="N216" s="470">
        <v>25000</v>
      </c>
      <c r="O216" s="471">
        <v>6.7500000000000004E-2</v>
      </c>
      <c r="P216" s="472">
        <v>2.7410432183023412E-4</v>
      </c>
      <c r="Q216" s="472">
        <v>0.2</v>
      </c>
      <c r="R216" s="472">
        <v>0.25</v>
      </c>
      <c r="S216" s="473"/>
    </row>
    <row r="217" spans="3:19">
      <c r="C217" s="464" t="s">
        <v>1539</v>
      </c>
      <c r="D217" s="465" t="s">
        <v>1551</v>
      </c>
      <c r="E217" s="466"/>
      <c r="F217" s="464" t="s">
        <v>1560</v>
      </c>
      <c r="G217" s="467" t="s">
        <v>1563</v>
      </c>
      <c r="H217" s="468">
        <v>45569</v>
      </c>
      <c r="I217" s="468">
        <v>46300</v>
      </c>
      <c r="J217" s="467" t="s">
        <v>1140</v>
      </c>
      <c r="K217" s="469">
        <v>24999.84</v>
      </c>
      <c r="L217" s="469">
        <v>24999.88</v>
      </c>
      <c r="M217" s="469">
        <v>25339.758076201841</v>
      </c>
      <c r="N217" s="470">
        <v>25000</v>
      </c>
      <c r="O217" s="471">
        <v>6.7500000000000004E-2</v>
      </c>
      <c r="P217" s="472">
        <v>2.7410432183023412E-4</v>
      </c>
      <c r="Q217" s="472">
        <v>0.2</v>
      </c>
      <c r="R217" s="472">
        <v>0.25</v>
      </c>
      <c r="S217" s="473"/>
    </row>
    <row r="218" spans="3:19">
      <c r="C218" s="464" t="s">
        <v>1539</v>
      </c>
      <c r="D218" s="465" t="s">
        <v>1551</v>
      </c>
      <c r="E218" s="466"/>
      <c r="F218" s="464" t="s">
        <v>1560</v>
      </c>
      <c r="G218" s="467" t="s">
        <v>1563</v>
      </c>
      <c r="H218" s="468">
        <v>45569</v>
      </c>
      <c r="I218" s="468">
        <v>46664</v>
      </c>
      <c r="J218" s="467" t="s">
        <v>1140</v>
      </c>
      <c r="K218" s="469">
        <v>24999.86</v>
      </c>
      <c r="L218" s="469">
        <v>25000.06</v>
      </c>
      <c r="M218" s="469">
        <v>25339.758076201841</v>
      </c>
      <c r="N218" s="470">
        <v>25000</v>
      </c>
      <c r="O218" s="471">
        <v>6.8500000000000005E-2</v>
      </c>
      <c r="P218" s="472">
        <v>2.7410432183023412E-4</v>
      </c>
      <c r="Q218" s="472">
        <v>0.2</v>
      </c>
      <c r="R218" s="472">
        <v>0.25</v>
      </c>
      <c r="S218" s="473"/>
    </row>
    <row r="219" spans="3:19">
      <c r="C219" s="464" t="s">
        <v>1539</v>
      </c>
      <c r="D219" s="465" t="s">
        <v>1551</v>
      </c>
      <c r="E219" s="466"/>
      <c r="F219" s="464" t="s">
        <v>1560</v>
      </c>
      <c r="G219" s="467" t="s">
        <v>1563</v>
      </c>
      <c r="H219" s="468">
        <v>45569</v>
      </c>
      <c r="I219" s="468">
        <v>46664</v>
      </c>
      <c r="J219" s="467" t="s">
        <v>1140</v>
      </c>
      <c r="K219" s="469">
        <v>24999.86</v>
      </c>
      <c r="L219" s="469">
        <v>25000.06</v>
      </c>
      <c r="M219" s="469">
        <v>25339.758076201841</v>
      </c>
      <c r="N219" s="470">
        <v>25000</v>
      </c>
      <c r="O219" s="471">
        <v>6.8500000000000005E-2</v>
      </c>
      <c r="P219" s="472">
        <v>2.7410432183023412E-4</v>
      </c>
      <c r="Q219" s="472">
        <v>0.2</v>
      </c>
      <c r="R219" s="472">
        <v>0.25</v>
      </c>
      <c r="S219" s="473"/>
    </row>
    <row r="220" spans="3:19">
      <c r="C220" s="464" t="s">
        <v>1539</v>
      </c>
      <c r="D220" s="465" t="s">
        <v>1551</v>
      </c>
      <c r="E220" s="466"/>
      <c r="F220" s="464" t="s">
        <v>1560</v>
      </c>
      <c r="G220" s="467" t="s">
        <v>1563</v>
      </c>
      <c r="H220" s="468">
        <v>45569</v>
      </c>
      <c r="I220" s="468">
        <v>46664</v>
      </c>
      <c r="J220" s="467" t="s">
        <v>1140</v>
      </c>
      <c r="K220" s="469">
        <v>24999.86</v>
      </c>
      <c r="L220" s="469">
        <v>25000.06</v>
      </c>
      <c r="M220" s="469">
        <v>25339.758076201841</v>
      </c>
      <c r="N220" s="470">
        <v>25000</v>
      </c>
      <c r="O220" s="471">
        <v>6.8500000000000005E-2</v>
      </c>
      <c r="P220" s="472">
        <v>2.7410432183023412E-4</v>
      </c>
      <c r="Q220" s="472">
        <v>0.2</v>
      </c>
      <c r="R220" s="472">
        <v>0.25</v>
      </c>
      <c r="S220" s="473"/>
    </row>
    <row r="221" spans="3:19">
      <c r="C221" s="464" t="s">
        <v>1539</v>
      </c>
      <c r="D221" s="465" t="s">
        <v>1551</v>
      </c>
      <c r="E221" s="466"/>
      <c r="F221" s="464" t="s">
        <v>1560</v>
      </c>
      <c r="G221" s="467" t="s">
        <v>1563</v>
      </c>
      <c r="H221" s="468">
        <v>45569</v>
      </c>
      <c r="I221" s="468">
        <v>46664</v>
      </c>
      <c r="J221" s="467" t="s">
        <v>1140</v>
      </c>
      <c r="K221" s="469">
        <v>24999.86</v>
      </c>
      <c r="L221" s="469">
        <v>25000.06</v>
      </c>
      <c r="M221" s="469">
        <v>25339.758076201841</v>
      </c>
      <c r="N221" s="470">
        <v>25000</v>
      </c>
      <c r="O221" s="471">
        <v>6.8500000000000005E-2</v>
      </c>
      <c r="P221" s="472">
        <v>2.7410432183023412E-4</v>
      </c>
      <c r="Q221" s="472">
        <v>0.2</v>
      </c>
      <c r="R221" s="472">
        <v>0.25</v>
      </c>
      <c r="S221" s="473"/>
    </row>
    <row r="222" spans="3:19">
      <c r="C222" s="464" t="s">
        <v>1539</v>
      </c>
      <c r="D222" s="465" t="s">
        <v>1551</v>
      </c>
      <c r="E222" s="466"/>
      <c r="F222" s="464" t="s">
        <v>1560</v>
      </c>
      <c r="G222" s="467" t="s">
        <v>1563</v>
      </c>
      <c r="H222" s="468">
        <v>45569</v>
      </c>
      <c r="I222" s="468">
        <v>46664</v>
      </c>
      <c r="J222" s="467" t="s">
        <v>1140</v>
      </c>
      <c r="K222" s="469">
        <v>24999.86</v>
      </c>
      <c r="L222" s="469">
        <v>25000.06</v>
      </c>
      <c r="M222" s="469">
        <v>25339.758076201841</v>
      </c>
      <c r="N222" s="470">
        <v>25000</v>
      </c>
      <c r="O222" s="471">
        <v>6.8500000000000005E-2</v>
      </c>
      <c r="P222" s="472">
        <v>2.7410432183023412E-4</v>
      </c>
      <c r="Q222" s="472">
        <v>0.2</v>
      </c>
      <c r="R222" s="472">
        <v>0.25</v>
      </c>
      <c r="S222" s="473"/>
    </row>
    <row r="223" spans="3:19">
      <c r="C223" s="464" t="s">
        <v>1539</v>
      </c>
      <c r="D223" s="465" t="s">
        <v>1551</v>
      </c>
      <c r="E223" s="466"/>
      <c r="F223" s="464" t="s">
        <v>1560</v>
      </c>
      <c r="G223" s="467" t="s">
        <v>1563</v>
      </c>
      <c r="H223" s="468">
        <v>45569</v>
      </c>
      <c r="I223" s="468">
        <v>46664</v>
      </c>
      <c r="J223" s="467" t="s">
        <v>1140</v>
      </c>
      <c r="K223" s="469">
        <v>24999.86</v>
      </c>
      <c r="L223" s="469">
        <v>25000.06</v>
      </c>
      <c r="M223" s="469">
        <v>25339.758076201841</v>
      </c>
      <c r="N223" s="470">
        <v>25000</v>
      </c>
      <c r="O223" s="471">
        <v>6.8500000000000005E-2</v>
      </c>
      <c r="P223" s="472">
        <v>2.7410432183023412E-4</v>
      </c>
      <c r="Q223" s="472">
        <v>0.2</v>
      </c>
      <c r="R223" s="472">
        <v>0.25</v>
      </c>
      <c r="S223" s="473"/>
    </row>
    <row r="224" spans="3:19">
      <c r="C224" s="464" t="s">
        <v>1539</v>
      </c>
      <c r="D224" s="465" t="s">
        <v>1551</v>
      </c>
      <c r="E224" s="466"/>
      <c r="F224" s="464" t="s">
        <v>1560</v>
      </c>
      <c r="G224" s="467" t="s">
        <v>1563</v>
      </c>
      <c r="H224" s="468">
        <v>45569</v>
      </c>
      <c r="I224" s="468">
        <v>46664</v>
      </c>
      <c r="J224" s="467" t="s">
        <v>1140</v>
      </c>
      <c r="K224" s="469">
        <v>24999.86</v>
      </c>
      <c r="L224" s="469">
        <v>25000.06</v>
      </c>
      <c r="M224" s="469">
        <v>25339.758076201841</v>
      </c>
      <c r="N224" s="470">
        <v>25000</v>
      </c>
      <c r="O224" s="471">
        <v>6.8500000000000005E-2</v>
      </c>
      <c r="P224" s="472">
        <v>2.7410432183023412E-4</v>
      </c>
      <c r="Q224" s="472">
        <v>0.2</v>
      </c>
      <c r="R224" s="472">
        <v>0.25</v>
      </c>
      <c r="S224" s="473"/>
    </row>
    <row r="225" spans="3:19">
      <c r="C225" s="464" t="s">
        <v>1539</v>
      </c>
      <c r="D225" s="465" t="s">
        <v>1551</v>
      </c>
      <c r="E225" s="466"/>
      <c r="F225" s="464" t="s">
        <v>1560</v>
      </c>
      <c r="G225" s="467" t="s">
        <v>1563</v>
      </c>
      <c r="H225" s="468">
        <v>45569</v>
      </c>
      <c r="I225" s="468">
        <v>46664</v>
      </c>
      <c r="J225" s="467" t="s">
        <v>1140</v>
      </c>
      <c r="K225" s="469">
        <v>24999.86</v>
      </c>
      <c r="L225" s="469">
        <v>25000.06</v>
      </c>
      <c r="M225" s="469">
        <v>25339.758076201841</v>
      </c>
      <c r="N225" s="470">
        <v>25000</v>
      </c>
      <c r="O225" s="471">
        <v>6.8500000000000005E-2</v>
      </c>
      <c r="P225" s="472">
        <v>2.7410432183023412E-4</v>
      </c>
      <c r="Q225" s="472">
        <v>0.2</v>
      </c>
      <c r="R225" s="472">
        <v>0.25</v>
      </c>
      <c r="S225" s="473"/>
    </row>
    <row r="226" spans="3:19">
      <c r="C226" s="464" t="s">
        <v>1539</v>
      </c>
      <c r="D226" s="465" t="s">
        <v>1551</v>
      </c>
      <c r="E226" s="466"/>
      <c r="F226" s="464" t="s">
        <v>1560</v>
      </c>
      <c r="G226" s="467" t="s">
        <v>1563</v>
      </c>
      <c r="H226" s="468">
        <v>45569</v>
      </c>
      <c r="I226" s="468">
        <v>46664</v>
      </c>
      <c r="J226" s="467" t="s">
        <v>1140</v>
      </c>
      <c r="K226" s="469">
        <v>24999.86</v>
      </c>
      <c r="L226" s="469">
        <v>25000.06</v>
      </c>
      <c r="M226" s="469">
        <v>25339.758076201841</v>
      </c>
      <c r="N226" s="470">
        <v>25000</v>
      </c>
      <c r="O226" s="471">
        <v>6.8500000000000005E-2</v>
      </c>
      <c r="P226" s="472">
        <v>2.7410432183023412E-4</v>
      </c>
      <c r="Q226" s="472">
        <v>0.2</v>
      </c>
      <c r="R226" s="472">
        <v>0.25</v>
      </c>
      <c r="S226" s="473"/>
    </row>
    <row r="227" spans="3:19">
      <c r="C227" s="464" t="s">
        <v>1539</v>
      </c>
      <c r="D227" s="465" t="s">
        <v>1551</v>
      </c>
      <c r="E227" s="466"/>
      <c r="F227" s="464" t="s">
        <v>1560</v>
      </c>
      <c r="G227" s="467" t="s">
        <v>1563</v>
      </c>
      <c r="H227" s="468">
        <v>45569</v>
      </c>
      <c r="I227" s="468">
        <v>46664</v>
      </c>
      <c r="J227" s="467" t="s">
        <v>1140</v>
      </c>
      <c r="K227" s="469">
        <v>24999.86</v>
      </c>
      <c r="L227" s="469">
        <v>25000.06</v>
      </c>
      <c r="M227" s="469">
        <v>25339.758076201841</v>
      </c>
      <c r="N227" s="470">
        <v>25000</v>
      </c>
      <c r="O227" s="471">
        <v>6.8500000000000005E-2</v>
      </c>
      <c r="P227" s="472">
        <v>2.7410432183023412E-4</v>
      </c>
      <c r="Q227" s="472">
        <v>0.2</v>
      </c>
      <c r="R227" s="472">
        <v>0.25</v>
      </c>
      <c r="S227" s="473"/>
    </row>
    <row r="228" spans="3:19">
      <c r="C228" s="464" t="s">
        <v>1539</v>
      </c>
      <c r="D228" s="465" t="s">
        <v>1551</v>
      </c>
      <c r="E228" s="466"/>
      <c r="F228" s="464" t="s">
        <v>1560</v>
      </c>
      <c r="G228" s="467" t="s">
        <v>1563</v>
      </c>
      <c r="H228" s="468">
        <v>45569</v>
      </c>
      <c r="I228" s="468">
        <v>46664</v>
      </c>
      <c r="J228" s="467" t="s">
        <v>1140</v>
      </c>
      <c r="K228" s="469">
        <v>24999.86</v>
      </c>
      <c r="L228" s="469">
        <v>25000.06</v>
      </c>
      <c r="M228" s="469">
        <v>25339.758076201841</v>
      </c>
      <c r="N228" s="470">
        <v>25000</v>
      </c>
      <c r="O228" s="471">
        <v>6.8500000000000005E-2</v>
      </c>
      <c r="P228" s="472">
        <v>2.7410432183023412E-4</v>
      </c>
      <c r="Q228" s="472">
        <v>0.2</v>
      </c>
      <c r="R228" s="472">
        <v>0.25</v>
      </c>
      <c r="S228" s="473"/>
    </row>
    <row r="229" spans="3:19">
      <c r="C229" s="464" t="s">
        <v>1539</v>
      </c>
      <c r="D229" s="465" t="s">
        <v>1551</v>
      </c>
      <c r="E229" s="466"/>
      <c r="F229" s="464" t="s">
        <v>1560</v>
      </c>
      <c r="G229" s="467" t="s">
        <v>1563</v>
      </c>
      <c r="H229" s="468">
        <v>45569</v>
      </c>
      <c r="I229" s="468">
        <v>46664</v>
      </c>
      <c r="J229" s="467" t="s">
        <v>1140</v>
      </c>
      <c r="K229" s="469">
        <v>24999.86</v>
      </c>
      <c r="L229" s="469">
        <v>25000.06</v>
      </c>
      <c r="M229" s="469">
        <v>25339.758076201841</v>
      </c>
      <c r="N229" s="470">
        <v>25000</v>
      </c>
      <c r="O229" s="471">
        <v>6.8500000000000005E-2</v>
      </c>
      <c r="P229" s="472">
        <v>2.7410432183023412E-4</v>
      </c>
      <c r="Q229" s="472">
        <v>0.2</v>
      </c>
      <c r="R229" s="472">
        <v>0.25</v>
      </c>
      <c r="S229" s="473"/>
    </row>
    <row r="230" spans="3:19">
      <c r="C230" s="464" t="s">
        <v>1539</v>
      </c>
      <c r="D230" s="465" t="s">
        <v>1551</v>
      </c>
      <c r="E230" s="466"/>
      <c r="F230" s="464" t="s">
        <v>1560</v>
      </c>
      <c r="G230" s="467" t="s">
        <v>1563</v>
      </c>
      <c r="H230" s="468">
        <v>45569</v>
      </c>
      <c r="I230" s="468">
        <v>46664</v>
      </c>
      <c r="J230" s="467" t="s">
        <v>1140</v>
      </c>
      <c r="K230" s="469">
        <v>24999.86</v>
      </c>
      <c r="L230" s="469">
        <v>25000.06</v>
      </c>
      <c r="M230" s="469">
        <v>25339.758076201841</v>
      </c>
      <c r="N230" s="470">
        <v>25000</v>
      </c>
      <c r="O230" s="471">
        <v>6.8500000000000005E-2</v>
      </c>
      <c r="P230" s="472">
        <v>2.7410432183023412E-4</v>
      </c>
      <c r="Q230" s="472">
        <v>0.2</v>
      </c>
      <c r="R230" s="472">
        <v>0.25</v>
      </c>
      <c r="S230" s="473"/>
    </row>
    <row r="231" spans="3:19">
      <c r="C231" s="464" t="s">
        <v>1539</v>
      </c>
      <c r="D231" s="465" t="s">
        <v>1551</v>
      </c>
      <c r="E231" s="466"/>
      <c r="F231" s="464" t="s">
        <v>1560</v>
      </c>
      <c r="G231" s="467" t="s">
        <v>1563</v>
      </c>
      <c r="H231" s="468">
        <v>45569</v>
      </c>
      <c r="I231" s="468">
        <v>46664</v>
      </c>
      <c r="J231" s="467" t="s">
        <v>1140</v>
      </c>
      <c r="K231" s="469">
        <v>24999.86</v>
      </c>
      <c r="L231" s="469">
        <v>25000.06</v>
      </c>
      <c r="M231" s="469">
        <v>25339.758076201841</v>
      </c>
      <c r="N231" s="470">
        <v>25000</v>
      </c>
      <c r="O231" s="471">
        <v>6.8500000000000005E-2</v>
      </c>
      <c r="P231" s="472">
        <v>2.7410432183023412E-4</v>
      </c>
      <c r="Q231" s="472">
        <v>0.2</v>
      </c>
      <c r="R231" s="472">
        <v>0.25</v>
      </c>
      <c r="S231" s="473"/>
    </row>
    <row r="232" spans="3:19">
      <c r="C232" s="464" t="s">
        <v>1539</v>
      </c>
      <c r="D232" s="465" t="s">
        <v>1551</v>
      </c>
      <c r="E232" s="466"/>
      <c r="F232" s="464" t="s">
        <v>1560</v>
      </c>
      <c r="G232" s="467" t="s">
        <v>1563</v>
      </c>
      <c r="H232" s="468">
        <v>45569</v>
      </c>
      <c r="I232" s="468">
        <v>46664</v>
      </c>
      <c r="J232" s="467" t="s">
        <v>1140</v>
      </c>
      <c r="K232" s="469">
        <v>24999.86</v>
      </c>
      <c r="L232" s="469">
        <v>25000.06</v>
      </c>
      <c r="M232" s="469">
        <v>25339.758076201841</v>
      </c>
      <c r="N232" s="470">
        <v>25000</v>
      </c>
      <c r="O232" s="471">
        <v>6.8500000000000005E-2</v>
      </c>
      <c r="P232" s="472">
        <v>2.7410432183023412E-4</v>
      </c>
      <c r="Q232" s="472">
        <v>0.2</v>
      </c>
      <c r="R232" s="472">
        <v>0.25</v>
      </c>
      <c r="S232" s="473"/>
    </row>
    <row r="233" spans="3:19">
      <c r="C233" s="464" t="s">
        <v>1539</v>
      </c>
      <c r="D233" s="465" t="s">
        <v>1551</v>
      </c>
      <c r="E233" s="466"/>
      <c r="F233" s="464" t="s">
        <v>1560</v>
      </c>
      <c r="G233" s="467" t="s">
        <v>1563</v>
      </c>
      <c r="H233" s="468">
        <v>45569</v>
      </c>
      <c r="I233" s="468">
        <v>46664</v>
      </c>
      <c r="J233" s="467" t="s">
        <v>1140</v>
      </c>
      <c r="K233" s="469">
        <v>24999.86</v>
      </c>
      <c r="L233" s="469">
        <v>25000.06</v>
      </c>
      <c r="M233" s="469">
        <v>25339.758076201841</v>
      </c>
      <c r="N233" s="470">
        <v>25000</v>
      </c>
      <c r="O233" s="471">
        <v>6.8500000000000005E-2</v>
      </c>
      <c r="P233" s="472">
        <v>2.7410432183023412E-4</v>
      </c>
      <c r="Q233" s="472">
        <v>0.2</v>
      </c>
      <c r="R233" s="472">
        <v>0.25</v>
      </c>
      <c r="S233" s="473"/>
    </row>
    <row r="234" spans="3:19">
      <c r="C234" s="464" t="s">
        <v>1539</v>
      </c>
      <c r="D234" s="465" t="s">
        <v>1551</v>
      </c>
      <c r="E234" s="466"/>
      <c r="F234" s="464" t="s">
        <v>1560</v>
      </c>
      <c r="G234" s="467" t="s">
        <v>1563</v>
      </c>
      <c r="H234" s="468">
        <v>45569</v>
      </c>
      <c r="I234" s="468">
        <v>46664</v>
      </c>
      <c r="J234" s="467" t="s">
        <v>1140</v>
      </c>
      <c r="K234" s="469">
        <v>24999.86</v>
      </c>
      <c r="L234" s="469">
        <v>25000.06</v>
      </c>
      <c r="M234" s="469">
        <v>25339.758076201841</v>
      </c>
      <c r="N234" s="470">
        <v>25000</v>
      </c>
      <c r="O234" s="471">
        <v>6.8500000000000005E-2</v>
      </c>
      <c r="P234" s="472">
        <v>2.7410432183023412E-4</v>
      </c>
      <c r="Q234" s="472">
        <v>0.2</v>
      </c>
      <c r="R234" s="472">
        <v>0.25</v>
      </c>
      <c r="S234" s="473"/>
    </row>
    <row r="235" spans="3:19">
      <c r="C235" s="464" t="s">
        <v>1539</v>
      </c>
      <c r="D235" s="465" t="s">
        <v>1551</v>
      </c>
      <c r="E235" s="466"/>
      <c r="F235" s="464" t="s">
        <v>1560</v>
      </c>
      <c r="G235" s="467" t="s">
        <v>1563</v>
      </c>
      <c r="H235" s="468">
        <v>45569</v>
      </c>
      <c r="I235" s="468">
        <v>46664</v>
      </c>
      <c r="J235" s="467" t="s">
        <v>1140</v>
      </c>
      <c r="K235" s="469">
        <v>24999.86</v>
      </c>
      <c r="L235" s="469">
        <v>25000.06</v>
      </c>
      <c r="M235" s="469">
        <v>25339.758076201841</v>
      </c>
      <c r="N235" s="470">
        <v>25000</v>
      </c>
      <c r="O235" s="471">
        <v>6.8500000000000005E-2</v>
      </c>
      <c r="P235" s="472">
        <v>2.7410432183023412E-4</v>
      </c>
      <c r="Q235" s="472">
        <v>0.2</v>
      </c>
      <c r="R235" s="472">
        <v>0.25</v>
      </c>
      <c r="S235" s="473"/>
    </row>
    <row r="236" spans="3:19">
      <c r="C236" s="464" t="s">
        <v>1539</v>
      </c>
      <c r="D236" s="465" t="s">
        <v>1551</v>
      </c>
      <c r="E236" s="466"/>
      <c r="F236" s="464" t="s">
        <v>1560</v>
      </c>
      <c r="G236" s="467" t="s">
        <v>1563</v>
      </c>
      <c r="H236" s="468">
        <v>45569</v>
      </c>
      <c r="I236" s="468">
        <v>46664</v>
      </c>
      <c r="J236" s="467" t="s">
        <v>1140</v>
      </c>
      <c r="K236" s="469">
        <v>24999.86</v>
      </c>
      <c r="L236" s="469">
        <v>25000.06</v>
      </c>
      <c r="M236" s="469">
        <v>25339.758076201841</v>
      </c>
      <c r="N236" s="470">
        <v>25000</v>
      </c>
      <c r="O236" s="471">
        <v>6.8500000000000005E-2</v>
      </c>
      <c r="P236" s="472">
        <v>2.7410432183023412E-4</v>
      </c>
      <c r="Q236" s="472">
        <v>0.2</v>
      </c>
      <c r="R236" s="472">
        <v>0.25</v>
      </c>
      <c r="S236" s="473"/>
    </row>
    <row r="237" spans="3:19">
      <c r="C237" s="464" t="s">
        <v>1539</v>
      </c>
      <c r="D237" s="465" t="s">
        <v>1551</v>
      </c>
      <c r="E237" s="466"/>
      <c r="F237" s="464" t="s">
        <v>1560</v>
      </c>
      <c r="G237" s="467" t="s">
        <v>1563</v>
      </c>
      <c r="H237" s="468">
        <v>45569</v>
      </c>
      <c r="I237" s="468">
        <v>46664</v>
      </c>
      <c r="J237" s="467" t="s">
        <v>1140</v>
      </c>
      <c r="K237" s="469">
        <v>24999.86</v>
      </c>
      <c r="L237" s="469">
        <v>25000.06</v>
      </c>
      <c r="M237" s="469">
        <v>25339.758076201841</v>
      </c>
      <c r="N237" s="470">
        <v>25000</v>
      </c>
      <c r="O237" s="471">
        <v>6.8500000000000005E-2</v>
      </c>
      <c r="P237" s="472">
        <v>2.7410432183023412E-4</v>
      </c>
      <c r="Q237" s="472">
        <v>0.2</v>
      </c>
      <c r="R237" s="472">
        <v>0.25</v>
      </c>
      <c r="S237" s="473"/>
    </row>
    <row r="238" spans="3:19">
      <c r="C238" s="464" t="s">
        <v>1539</v>
      </c>
      <c r="D238" s="465" t="s">
        <v>1551</v>
      </c>
      <c r="E238" s="466"/>
      <c r="F238" s="464" t="s">
        <v>1560</v>
      </c>
      <c r="G238" s="467" t="s">
        <v>1563</v>
      </c>
      <c r="H238" s="468">
        <v>45569</v>
      </c>
      <c r="I238" s="468">
        <v>46664</v>
      </c>
      <c r="J238" s="467" t="s">
        <v>1140</v>
      </c>
      <c r="K238" s="469">
        <v>24999.86</v>
      </c>
      <c r="L238" s="469">
        <v>25000.06</v>
      </c>
      <c r="M238" s="469">
        <v>25339.758076201841</v>
      </c>
      <c r="N238" s="470">
        <v>25000</v>
      </c>
      <c r="O238" s="471">
        <v>6.8500000000000005E-2</v>
      </c>
      <c r="P238" s="472">
        <v>2.7410432183023412E-4</v>
      </c>
      <c r="Q238" s="472">
        <v>0.2</v>
      </c>
      <c r="R238" s="472">
        <v>0.25</v>
      </c>
      <c r="S238" s="473"/>
    </row>
    <row r="239" spans="3:19">
      <c r="C239" s="464" t="s">
        <v>1539</v>
      </c>
      <c r="D239" s="465" t="s">
        <v>1551</v>
      </c>
      <c r="E239" s="466"/>
      <c r="F239" s="464" t="s">
        <v>1560</v>
      </c>
      <c r="G239" s="467" t="s">
        <v>1563</v>
      </c>
      <c r="H239" s="468">
        <v>45569</v>
      </c>
      <c r="I239" s="468">
        <v>46664</v>
      </c>
      <c r="J239" s="467" t="s">
        <v>1140</v>
      </c>
      <c r="K239" s="469">
        <v>24999.86</v>
      </c>
      <c r="L239" s="469">
        <v>25000.06</v>
      </c>
      <c r="M239" s="469">
        <v>25339.758076201841</v>
      </c>
      <c r="N239" s="470">
        <v>25000</v>
      </c>
      <c r="O239" s="471">
        <v>6.8500000000000005E-2</v>
      </c>
      <c r="P239" s="472">
        <v>2.7410432183023412E-4</v>
      </c>
      <c r="Q239" s="472">
        <v>0.2</v>
      </c>
      <c r="R239" s="472">
        <v>0.25</v>
      </c>
      <c r="S239" s="473"/>
    </row>
    <row r="240" spans="3:19">
      <c r="C240" s="464" t="s">
        <v>1539</v>
      </c>
      <c r="D240" s="465" t="s">
        <v>1551</v>
      </c>
      <c r="E240" s="466"/>
      <c r="F240" s="464" t="s">
        <v>1560</v>
      </c>
      <c r="G240" s="467" t="s">
        <v>1563</v>
      </c>
      <c r="H240" s="468">
        <v>45569</v>
      </c>
      <c r="I240" s="468">
        <v>46664</v>
      </c>
      <c r="J240" s="467" t="s">
        <v>1140</v>
      </c>
      <c r="K240" s="469">
        <v>24999.86</v>
      </c>
      <c r="L240" s="469">
        <v>25000.06</v>
      </c>
      <c r="M240" s="469">
        <v>25339.758076201841</v>
      </c>
      <c r="N240" s="470">
        <v>25000</v>
      </c>
      <c r="O240" s="471">
        <v>6.8500000000000005E-2</v>
      </c>
      <c r="P240" s="472">
        <v>2.7410432183023412E-4</v>
      </c>
      <c r="Q240" s="472">
        <v>0.2</v>
      </c>
      <c r="R240" s="472">
        <v>0.25</v>
      </c>
      <c r="S240" s="473"/>
    </row>
    <row r="241" spans="3:19">
      <c r="C241" s="464" t="s">
        <v>1539</v>
      </c>
      <c r="D241" s="465" t="s">
        <v>1551</v>
      </c>
      <c r="E241" s="466"/>
      <c r="F241" s="464" t="s">
        <v>1560</v>
      </c>
      <c r="G241" s="467" t="s">
        <v>1563</v>
      </c>
      <c r="H241" s="468">
        <v>45569</v>
      </c>
      <c r="I241" s="468">
        <v>46664</v>
      </c>
      <c r="J241" s="467" t="s">
        <v>1140</v>
      </c>
      <c r="K241" s="469">
        <v>24999.86</v>
      </c>
      <c r="L241" s="469">
        <v>25000.06</v>
      </c>
      <c r="M241" s="469">
        <v>25339.758076201841</v>
      </c>
      <c r="N241" s="470">
        <v>25000</v>
      </c>
      <c r="O241" s="471">
        <v>6.8500000000000005E-2</v>
      </c>
      <c r="P241" s="472">
        <v>2.7410432183023412E-4</v>
      </c>
      <c r="Q241" s="472">
        <v>0.2</v>
      </c>
      <c r="R241" s="472">
        <v>0.25</v>
      </c>
      <c r="S241" s="473"/>
    </row>
    <row r="242" spans="3:19">
      <c r="C242" s="464" t="s">
        <v>1539</v>
      </c>
      <c r="D242" s="465" t="s">
        <v>1551</v>
      </c>
      <c r="E242" s="466"/>
      <c r="F242" s="464" t="s">
        <v>1560</v>
      </c>
      <c r="G242" s="467" t="s">
        <v>1563</v>
      </c>
      <c r="H242" s="468">
        <v>45569</v>
      </c>
      <c r="I242" s="468">
        <v>46664</v>
      </c>
      <c r="J242" s="467" t="s">
        <v>1140</v>
      </c>
      <c r="K242" s="469">
        <v>24999.86</v>
      </c>
      <c r="L242" s="469">
        <v>25000.06</v>
      </c>
      <c r="M242" s="469">
        <v>25339.758076201841</v>
      </c>
      <c r="N242" s="470">
        <v>25000</v>
      </c>
      <c r="O242" s="471">
        <v>6.8500000000000005E-2</v>
      </c>
      <c r="P242" s="472">
        <v>2.7410432183023412E-4</v>
      </c>
      <c r="Q242" s="472">
        <v>0.2</v>
      </c>
      <c r="R242" s="472">
        <v>0.25</v>
      </c>
      <c r="S242" s="473"/>
    </row>
    <row r="243" spans="3:19">
      <c r="C243" s="464" t="s">
        <v>1539</v>
      </c>
      <c r="D243" s="465" t="s">
        <v>1551</v>
      </c>
      <c r="E243" s="466"/>
      <c r="F243" s="464" t="s">
        <v>1560</v>
      </c>
      <c r="G243" s="467" t="s">
        <v>1563</v>
      </c>
      <c r="H243" s="468">
        <v>45569</v>
      </c>
      <c r="I243" s="468">
        <v>46664</v>
      </c>
      <c r="J243" s="467" t="s">
        <v>1140</v>
      </c>
      <c r="K243" s="469">
        <v>24999.86</v>
      </c>
      <c r="L243" s="469">
        <v>25000.06</v>
      </c>
      <c r="M243" s="469">
        <v>25339.758076201841</v>
      </c>
      <c r="N243" s="470">
        <v>25000</v>
      </c>
      <c r="O243" s="471">
        <v>6.8500000000000005E-2</v>
      </c>
      <c r="P243" s="472">
        <v>2.7410432183023412E-4</v>
      </c>
      <c r="Q243" s="472">
        <v>0.2</v>
      </c>
      <c r="R243" s="472">
        <v>0.25</v>
      </c>
      <c r="S243" s="473"/>
    </row>
    <row r="244" spans="3:19">
      <c r="C244" s="464" t="s">
        <v>1539</v>
      </c>
      <c r="D244" s="465" t="s">
        <v>1551</v>
      </c>
      <c r="E244" s="466"/>
      <c r="F244" s="464" t="s">
        <v>1560</v>
      </c>
      <c r="G244" s="467" t="s">
        <v>1563</v>
      </c>
      <c r="H244" s="468">
        <v>45569</v>
      </c>
      <c r="I244" s="468">
        <v>46300</v>
      </c>
      <c r="J244" s="467" t="s">
        <v>1140</v>
      </c>
      <c r="K244" s="469">
        <v>24999.84</v>
      </c>
      <c r="L244" s="469">
        <v>24999.88</v>
      </c>
      <c r="M244" s="469">
        <v>25339.758076201841</v>
      </c>
      <c r="N244" s="470">
        <v>25000</v>
      </c>
      <c r="O244" s="471">
        <v>6.7500000000000004E-2</v>
      </c>
      <c r="P244" s="472">
        <v>2.7410432183023412E-4</v>
      </c>
      <c r="Q244" s="472">
        <v>0.2</v>
      </c>
      <c r="R244" s="472">
        <v>0.25</v>
      </c>
      <c r="S244" s="473"/>
    </row>
    <row r="245" spans="3:19">
      <c r="C245" s="464" t="s">
        <v>1539</v>
      </c>
      <c r="D245" s="465" t="s">
        <v>1551</v>
      </c>
      <c r="E245" s="466"/>
      <c r="F245" s="464" t="s">
        <v>1560</v>
      </c>
      <c r="G245" s="467" t="s">
        <v>1563</v>
      </c>
      <c r="H245" s="468">
        <v>45569</v>
      </c>
      <c r="I245" s="468">
        <v>46664</v>
      </c>
      <c r="J245" s="467" t="s">
        <v>1140</v>
      </c>
      <c r="K245" s="469">
        <v>24999.86</v>
      </c>
      <c r="L245" s="469">
        <v>25000.06</v>
      </c>
      <c r="M245" s="469">
        <v>25339.758076201841</v>
      </c>
      <c r="N245" s="470">
        <v>25000</v>
      </c>
      <c r="O245" s="471">
        <v>6.8500000000000005E-2</v>
      </c>
      <c r="P245" s="472">
        <v>2.7410432183023412E-4</v>
      </c>
      <c r="Q245" s="472">
        <v>0.2</v>
      </c>
      <c r="R245" s="472">
        <v>0.25</v>
      </c>
      <c r="S245" s="473"/>
    </row>
    <row r="246" spans="3:19">
      <c r="C246" s="464" t="s">
        <v>1539</v>
      </c>
      <c r="D246" s="465" t="s">
        <v>1551</v>
      </c>
      <c r="E246" s="466"/>
      <c r="F246" s="464" t="s">
        <v>1560</v>
      </c>
      <c r="G246" s="467" t="s">
        <v>1563</v>
      </c>
      <c r="H246" s="468">
        <v>45569</v>
      </c>
      <c r="I246" s="468">
        <v>46300</v>
      </c>
      <c r="J246" s="467" t="s">
        <v>1140</v>
      </c>
      <c r="K246" s="469">
        <v>24999.84</v>
      </c>
      <c r="L246" s="469">
        <v>24999.88</v>
      </c>
      <c r="M246" s="469">
        <v>25339.758076201841</v>
      </c>
      <c r="N246" s="470">
        <v>25000</v>
      </c>
      <c r="O246" s="471">
        <v>6.7500000000000004E-2</v>
      </c>
      <c r="P246" s="472">
        <v>2.7410432183023412E-4</v>
      </c>
      <c r="Q246" s="472">
        <v>0.2</v>
      </c>
      <c r="R246" s="472">
        <v>0.25</v>
      </c>
      <c r="S246" s="473"/>
    </row>
    <row r="247" spans="3:19">
      <c r="C247" s="464" t="s">
        <v>1539</v>
      </c>
      <c r="D247" s="465" t="s">
        <v>1551</v>
      </c>
      <c r="E247" s="466"/>
      <c r="F247" s="464" t="s">
        <v>1560</v>
      </c>
      <c r="G247" s="467" t="s">
        <v>1563</v>
      </c>
      <c r="H247" s="468">
        <v>45569</v>
      </c>
      <c r="I247" s="468">
        <v>46300</v>
      </c>
      <c r="J247" s="467" t="s">
        <v>1140</v>
      </c>
      <c r="K247" s="469">
        <v>24999.84</v>
      </c>
      <c r="L247" s="469">
        <v>24999.88</v>
      </c>
      <c r="M247" s="469">
        <v>25339.758076201841</v>
      </c>
      <c r="N247" s="470">
        <v>25000</v>
      </c>
      <c r="O247" s="471">
        <v>6.7500000000000004E-2</v>
      </c>
      <c r="P247" s="472">
        <v>2.7410432183023412E-4</v>
      </c>
      <c r="Q247" s="472">
        <v>0.2</v>
      </c>
      <c r="R247" s="472">
        <v>0.25</v>
      </c>
      <c r="S247" s="473"/>
    </row>
    <row r="248" spans="3:19">
      <c r="C248" s="464" t="s">
        <v>1539</v>
      </c>
      <c r="D248" s="465" t="s">
        <v>1551</v>
      </c>
      <c r="E248" s="466"/>
      <c r="F248" s="464" t="s">
        <v>1560</v>
      </c>
      <c r="G248" s="467" t="s">
        <v>1563</v>
      </c>
      <c r="H248" s="468">
        <v>45569</v>
      </c>
      <c r="I248" s="468">
        <v>46300</v>
      </c>
      <c r="J248" s="467" t="s">
        <v>1140</v>
      </c>
      <c r="K248" s="469">
        <v>24999.84</v>
      </c>
      <c r="L248" s="469">
        <v>24999.88</v>
      </c>
      <c r="M248" s="469">
        <v>25339.758076201841</v>
      </c>
      <c r="N248" s="470">
        <v>25000</v>
      </c>
      <c r="O248" s="471">
        <v>6.7500000000000004E-2</v>
      </c>
      <c r="P248" s="472">
        <v>2.7410432183023412E-4</v>
      </c>
      <c r="Q248" s="472">
        <v>0.2</v>
      </c>
      <c r="R248" s="472">
        <v>0.25</v>
      </c>
      <c r="S248" s="473"/>
    </row>
    <row r="249" spans="3:19">
      <c r="C249" s="464" t="s">
        <v>1539</v>
      </c>
      <c r="D249" s="465" t="s">
        <v>1551</v>
      </c>
      <c r="E249" s="466"/>
      <c r="F249" s="464" t="s">
        <v>1560</v>
      </c>
      <c r="G249" s="467" t="s">
        <v>1563</v>
      </c>
      <c r="H249" s="468">
        <v>45569</v>
      </c>
      <c r="I249" s="468">
        <v>46300</v>
      </c>
      <c r="J249" s="467" t="s">
        <v>1140</v>
      </c>
      <c r="K249" s="469">
        <v>24999.84</v>
      </c>
      <c r="L249" s="469">
        <v>24999.88</v>
      </c>
      <c r="M249" s="469">
        <v>25339.758076201841</v>
      </c>
      <c r="N249" s="470">
        <v>25000</v>
      </c>
      <c r="O249" s="471">
        <v>6.7500000000000004E-2</v>
      </c>
      <c r="P249" s="472">
        <v>2.7410432183023412E-4</v>
      </c>
      <c r="Q249" s="472">
        <v>0.2</v>
      </c>
      <c r="R249" s="472">
        <v>0.25</v>
      </c>
      <c r="S249" s="473"/>
    </row>
    <row r="250" spans="3:19">
      <c r="C250" s="464" t="s">
        <v>1539</v>
      </c>
      <c r="D250" s="465" t="s">
        <v>1551</v>
      </c>
      <c r="E250" s="466"/>
      <c r="F250" s="464" t="s">
        <v>1560</v>
      </c>
      <c r="G250" s="467" t="s">
        <v>1563</v>
      </c>
      <c r="H250" s="468">
        <v>45569</v>
      </c>
      <c r="I250" s="468">
        <v>46300</v>
      </c>
      <c r="J250" s="467" t="s">
        <v>1140</v>
      </c>
      <c r="K250" s="469">
        <v>24999.84</v>
      </c>
      <c r="L250" s="469">
        <v>24999.88</v>
      </c>
      <c r="M250" s="469">
        <v>25339.758076201841</v>
      </c>
      <c r="N250" s="470">
        <v>25000</v>
      </c>
      <c r="O250" s="471">
        <v>6.7500000000000004E-2</v>
      </c>
      <c r="P250" s="472">
        <v>2.7410432183023412E-4</v>
      </c>
      <c r="Q250" s="472">
        <v>0.2</v>
      </c>
      <c r="R250" s="472">
        <v>0.25</v>
      </c>
      <c r="S250" s="473"/>
    </row>
    <row r="251" spans="3:19">
      <c r="C251" s="464" t="s">
        <v>1539</v>
      </c>
      <c r="D251" s="465" t="s">
        <v>1551</v>
      </c>
      <c r="E251" s="466"/>
      <c r="F251" s="464" t="s">
        <v>1560</v>
      </c>
      <c r="G251" s="467" t="s">
        <v>1563</v>
      </c>
      <c r="H251" s="468">
        <v>45569</v>
      </c>
      <c r="I251" s="468">
        <v>46300</v>
      </c>
      <c r="J251" s="467" t="s">
        <v>1140</v>
      </c>
      <c r="K251" s="469">
        <v>24999.84</v>
      </c>
      <c r="L251" s="469">
        <v>24999.88</v>
      </c>
      <c r="M251" s="469">
        <v>25339.758076201841</v>
      </c>
      <c r="N251" s="470">
        <v>25000</v>
      </c>
      <c r="O251" s="471">
        <v>6.7500000000000004E-2</v>
      </c>
      <c r="P251" s="472">
        <v>2.7410432183023412E-4</v>
      </c>
      <c r="Q251" s="472">
        <v>0.2</v>
      </c>
      <c r="R251" s="472">
        <v>0.25</v>
      </c>
      <c r="S251" s="473"/>
    </row>
    <row r="252" spans="3:19">
      <c r="C252" s="464" t="s">
        <v>1539</v>
      </c>
      <c r="D252" s="465" t="s">
        <v>1551</v>
      </c>
      <c r="E252" s="466"/>
      <c r="F252" s="464" t="s">
        <v>1560</v>
      </c>
      <c r="G252" s="467" t="s">
        <v>1563</v>
      </c>
      <c r="H252" s="468">
        <v>45569</v>
      </c>
      <c r="I252" s="468">
        <v>46300</v>
      </c>
      <c r="J252" s="467" t="s">
        <v>1140</v>
      </c>
      <c r="K252" s="469">
        <v>24999.84</v>
      </c>
      <c r="L252" s="469">
        <v>24999.88</v>
      </c>
      <c r="M252" s="469">
        <v>25339.758076201841</v>
      </c>
      <c r="N252" s="470">
        <v>25000</v>
      </c>
      <c r="O252" s="471">
        <v>6.7500000000000004E-2</v>
      </c>
      <c r="P252" s="472">
        <v>2.7410432183023412E-4</v>
      </c>
      <c r="Q252" s="472">
        <v>0.2</v>
      </c>
      <c r="R252" s="472">
        <v>0.25</v>
      </c>
      <c r="S252" s="473"/>
    </row>
    <row r="253" spans="3:19">
      <c r="C253" s="464" t="s">
        <v>1539</v>
      </c>
      <c r="D253" s="465" t="s">
        <v>1551</v>
      </c>
      <c r="E253" s="466"/>
      <c r="F253" s="464" t="s">
        <v>1560</v>
      </c>
      <c r="G253" s="467" t="s">
        <v>1563</v>
      </c>
      <c r="H253" s="468">
        <v>45569</v>
      </c>
      <c r="I253" s="468">
        <v>46300</v>
      </c>
      <c r="J253" s="467" t="s">
        <v>1140</v>
      </c>
      <c r="K253" s="469">
        <v>24999.84</v>
      </c>
      <c r="L253" s="469">
        <v>24999.88</v>
      </c>
      <c r="M253" s="469">
        <v>25339.758076201841</v>
      </c>
      <c r="N253" s="470">
        <v>25000</v>
      </c>
      <c r="O253" s="471">
        <v>6.7500000000000004E-2</v>
      </c>
      <c r="P253" s="472">
        <v>2.7410432183023412E-4</v>
      </c>
      <c r="Q253" s="472">
        <v>0.2</v>
      </c>
      <c r="R253" s="472">
        <v>0.25</v>
      </c>
      <c r="S253" s="473"/>
    </row>
    <row r="254" spans="3:19">
      <c r="C254" s="464" t="s">
        <v>1539</v>
      </c>
      <c r="D254" s="465" t="s">
        <v>1551</v>
      </c>
      <c r="E254" s="466"/>
      <c r="F254" s="464" t="s">
        <v>1560</v>
      </c>
      <c r="G254" s="467" t="s">
        <v>1563</v>
      </c>
      <c r="H254" s="468">
        <v>45569</v>
      </c>
      <c r="I254" s="468">
        <v>46300</v>
      </c>
      <c r="J254" s="467" t="s">
        <v>1140</v>
      </c>
      <c r="K254" s="469">
        <v>24999.84</v>
      </c>
      <c r="L254" s="469">
        <v>24999.88</v>
      </c>
      <c r="M254" s="469">
        <v>25339.758076201841</v>
      </c>
      <c r="N254" s="470">
        <v>25000</v>
      </c>
      <c r="O254" s="471">
        <v>6.7500000000000004E-2</v>
      </c>
      <c r="P254" s="472">
        <v>2.7410432183023412E-4</v>
      </c>
      <c r="Q254" s="472">
        <v>0.2</v>
      </c>
      <c r="R254" s="472">
        <v>0.25</v>
      </c>
      <c r="S254" s="473"/>
    </row>
    <row r="255" spans="3:19">
      <c r="C255" s="464" t="s">
        <v>1539</v>
      </c>
      <c r="D255" s="465" t="s">
        <v>1551</v>
      </c>
      <c r="E255" s="466"/>
      <c r="F255" s="464" t="s">
        <v>1560</v>
      </c>
      <c r="G255" s="467" t="s">
        <v>1563</v>
      </c>
      <c r="H255" s="468">
        <v>45569</v>
      </c>
      <c r="I255" s="468">
        <v>46300</v>
      </c>
      <c r="J255" s="467" t="s">
        <v>1140</v>
      </c>
      <c r="K255" s="469">
        <v>24999.84</v>
      </c>
      <c r="L255" s="469">
        <v>24999.88</v>
      </c>
      <c r="M255" s="469">
        <v>25339.758076201841</v>
      </c>
      <c r="N255" s="470">
        <v>25000</v>
      </c>
      <c r="O255" s="471">
        <v>6.7500000000000004E-2</v>
      </c>
      <c r="P255" s="472">
        <v>2.7410432183023412E-4</v>
      </c>
      <c r="Q255" s="472">
        <v>0.2</v>
      </c>
      <c r="R255" s="472">
        <v>0.25</v>
      </c>
      <c r="S255" s="473"/>
    </row>
    <row r="256" spans="3:19">
      <c r="C256" s="464" t="s">
        <v>1539</v>
      </c>
      <c r="D256" s="465" t="s">
        <v>1551</v>
      </c>
      <c r="E256" s="466"/>
      <c r="F256" s="464" t="s">
        <v>1560</v>
      </c>
      <c r="G256" s="467" t="s">
        <v>1563</v>
      </c>
      <c r="H256" s="468">
        <v>45569</v>
      </c>
      <c r="I256" s="468">
        <v>46300</v>
      </c>
      <c r="J256" s="467" t="s">
        <v>1140</v>
      </c>
      <c r="K256" s="469">
        <v>24999.84</v>
      </c>
      <c r="L256" s="469">
        <v>24999.88</v>
      </c>
      <c r="M256" s="469">
        <v>25339.758076201841</v>
      </c>
      <c r="N256" s="470">
        <v>25000</v>
      </c>
      <c r="O256" s="471">
        <v>6.7500000000000004E-2</v>
      </c>
      <c r="P256" s="472">
        <v>2.7410432183023412E-4</v>
      </c>
      <c r="Q256" s="472">
        <v>0.2</v>
      </c>
      <c r="R256" s="472">
        <v>0.25</v>
      </c>
      <c r="S256" s="473"/>
    </row>
    <row r="257" spans="3:19">
      <c r="C257" s="464" t="s">
        <v>1539</v>
      </c>
      <c r="D257" s="465" t="s">
        <v>1551</v>
      </c>
      <c r="E257" s="466"/>
      <c r="F257" s="464" t="s">
        <v>1560</v>
      </c>
      <c r="G257" s="467" t="s">
        <v>1563</v>
      </c>
      <c r="H257" s="468">
        <v>45569</v>
      </c>
      <c r="I257" s="468">
        <v>46300</v>
      </c>
      <c r="J257" s="467" t="s">
        <v>1140</v>
      </c>
      <c r="K257" s="469">
        <v>24999.84</v>
      </c>
      <c r="L257" s="469">
        <v>24999.88</v>
      </c>
      <c r="M257" s="469">
        <v>25339.758076201841</v>
      </c>
      <c r="N257" s="470">
        <v>25000</v>
      </c>
      <c r="O257" s="471">
        <v>6.7500000000000004E-2</v>
      </c>
      <c r="P257" s="472">
        <v>2.7410432183023412E-4</v>
      </c>
      <c r="Q257" s="472">
        <v>0.2</v>
      </c>
      <c r="R257" s="472">
        <v>0.25</v>
      </c>
      <c r="S257" s="473"/>
    </row>
    <row r="258" spans="3:19">
      <c r="C258" s="464" t="s">
        <v>1539</v>
      </c>
      <c r="D258" s="465" t="s">
        <v>1551</v>
      </c>
      <c r="E258" s="466"/>
      <c r="F258" s="464" t="s">
        <v>1560</v>
      </c>
      <c r="G258" s="467" t="s">
        <v>1563</v>
      </c>
      <c r="H258" s="468">
        <v>45569</v>
      </c>
      <c r="I258" s="468">
        <v>46300</v>
      </c>
      <c r="J258" s="467" t="s">
        <v>1140</v>
      </c>
      <c r="K258" s="469">
        <v>24999.84</v>
      </c>
      <c r="L258" s="469">
        <v>24999.88</v>
      </c>
      <c r="M258" s="469">
        <v>25339.758076201841</v>
      </c>
      <c r="N258" s="470">
        <v>25000</v>
      </c>
      <c r="O258" s="471">
        <v>6.7500000000000004E-2</v>
      </c>
      <c r="P258" s="472">
        <v>2.7410432183023412E-4</v>
      </c>
      <c r="Q258" s="472">
        <v>0.2</v>
      </c>
      <c r="R258" s="472">
        <v>0.25</v>
      </c>
      <c r="S258" s="473"/>
    </row>
    <row r="259" spans="3:19">
      <c r="C259" s="464" t="s">
        <v>1539</v>
      </c>
      <c r="D259" s="465" t="s">
        <v>1551</v>
      </c>
      <c r="E259" s="466"/>
      <c r="F259" s="464" t="s">
        <v>1560</v>
      </c>
      <c r="G259" s="467" t="s">
        <v>1563</v>
      </c>
      <c r="H259" s="468">
        <v>45569</v>
      </c>
      <c r="I259" s="468">
        <v>46300</v>
      </c>
      <c r="J259" s="467" t="s">
        <v>1140</v>
      </c>
      <c r="K259" s="469">
        <v>24999.84</v>
      </c>
      <c r="L259" s="469">
        <v>24999.88</v>
      </c>
      <c r="M259" s="469">
        <v>25339.758076201841</v>
      </c>
      <c r="N259" s="470">
        <v>25000</v>
      </c>
      <c r="O259" s="471">
        <v>6.7500000000000004E-2</v>
      </c>
      <c r="P259" s="472">
        <v>2.7410432183023412E-4</v>
      </c>
      <c r="Q259" s="472">
        <v>0.2</v>
      </c>
      <c r="R259" s="472">
        <v>0.25</v>
      </c>
      <c r="S259" s="473"/>
    </row>
    <row r="260" spans="3:19">
      <c r="C260" s="464" t="s">
        <v>1539</v>
      </c>
      <c r="D260" s="465" t="s">
        <v>1551</v>
      </c>
      <c r="E260" s="466"/>
      <c r="F260" s="464" t="s">
        <v>1560</v>
      </c>
      <c r="G260" s="467" t="s">
        <v>1563</v>
      </c>
      <c r="H260" s="468">
        <v>45569</v>
      </c>
      <c r="I260" s="468">
        <v>46300</v>
      </c>
      <c r="J260" s="467" t="s">
        <v>1140</v>
      </c>
      <c r="K260" s="469">
        <v>24999.84</v>
      </c>
      <c r="L260" s="469">
        <v>24999.88</v>
      </c>
      <c r="M260" s="469">
        <v>25339.758076201841</v>
      </c>
      <c r="N260" s="470">
        <v>25000</v>
      </c>
      <c r="O260" s="471">
        <v>6.7500000000000004E-2</v>
      </c>
      <c r="P260" s="472">
        <v>2.7410432183023412E-4</v>
      </c>
      <c r="Q260" s="472">
        <v>0.2</v>
      </c>
      <c r="R260" s="472">
        <v>0.25</v>
      </c>
      <c r="S260" s="473"/>
    </row>
    <row r="261" spans="3:19">
      <c r="C261" s="464" t="s">
        <v>1539</v>
      </c>
      <c r="D261" s="465" t="s">
        <v>1551</v>
      </c>
      <c r="E261" s="466"/>
      <c r="F261" s="464" t="s">
        <v>1560</v>
      </c>
      <c r="G261" s="467" t="s">
        <v>1563</v>
      </c>
      <c r="H261" s="468">
        <v>45569</v>
      </c>
      <c r="I261" s="468">
        <v>46300</v>
      </c>
      <c r="J261" s="467" t="s">
        <v>1140</v>
      </c>
      <c r="K261" s="469">
        <v>24999.84</v>
      </c>
      <c r="L261" s="469">
        <v>24999.88</v>
      </c>
      <c r="M261" s="469">
        <v>25339.758076201841</v>
      </c>
      <c r="N261" s="470">
        <v>25000</v>
      </c>
      <c r="O261" s="471">
        <v>6.7500000000000004E-2</v>
      </c>
      <c r="P261" s="472">
        <v>2.7410432183023412E-4</v>
      </c>
      <c r="Q261" s="472">
        <v>0.2</v>
      </c>
      <c r="R261" s="472">
        <v>0.25</v>
      </c>
      <c r="S261" s="473"/>
    </row>
    <row r="262" spans="3:19">
      <c r="C262" s="464" t="s">
        <v>1539</v>
      </c>
      <c r="D262" s="465" t="s">
        <v>1551</v>
      </c>
      <c r="E262" s="466"/>
      <c r="F262" s="464" t="s">
        <v>1560</v>
      </c>
      <c r="G262" s="467" t="s">
        <v>1563</v>
      </c>
      <c r="H262" s="468">
        <v>45569</v>
      </c>
      <c r="I262" s="468">
        <v>46300</v>
      </c>
      <c r="J262" s="467" t="s">
        <v>1140</v>
      </c>
      <c r="K262" s="469">
        <v>24999.84</v>
      </c>
      <c r="L262" s="469">
        <v>24999.88</v>
      </c>
      <c r="M262" s="469">
        <v>25339.758076201841</v>
      </c>
      <c r="N262" s="470">
        <v>25000</v>
      </c>
      <c r="O262" s="471">
        <v>6.7500000000000004E-2</v>
      </c>
      <c r="P262" s="472">
        <v>2.7410432183023412E-4</v>
      </c>
      <c r="Q262" s="472">
        <v>0.2</v>
      </c>
      <c r="R262" s="472">
        <v>0.25</v>
      </c>
      <c r="S262" s="473"/>
    </row>
    <row r="263" spans="3:19">
      <c r="C263" s="464" t="s">
        <v>1539</v>
      </c>
      <c r="D263" s="465" t="s">
        <v>1551</v>
      </c>
      <c r="E263" s="466"/>
      <c r="F263" s="464" t="s">
        <v>1560</v>
      </c>
      <c r="G263" s="467" t="s">
        <v>1563</v>
      </c>
      <c r="H263" s="468">
        <v>45569</v>
      </c>
      <c r="I263" s="468">
        <v>46300</v>
      </c>
      <c r="J263" s="467" t="s">
        <v>1140</v>
      </c>
      <c r="K263" s="469">
        <v>24999.84</v>
      </c>
      <c r="L263" s="469">
        <v>24999.88</v>
      </c>
      <c r="M263" s="469">
        <v>25339.758076201841</v>
      </c>
      <c r="N263" s="470">
        <v>25000</v>
      </c>
      <c r="O263" s="471">
        <v>6.7500000000000004E-2</v>
      </c>
      <c r="P263" s="472">
        <v>2.7410432183023412E-4</v>
      </c>
      <c r="Q263" s="472">
        <v>0.2</v>
      </c>
      <c r="R263" s="472">
        <v>0.25</v>
      </c>
      <c r="S263" s="473"/>
    </row>
    <row r="264" spans="3:19">
      <c r="C264" s="464" t="s">
        <v>1539</v>
      </c>
      <c r="D264" s="465" t="s">
        <v>1551</v>
      </c>
      <c r="E264" s="466"/>
      <c r="F264" s="464" t="s">
        <v>1560</v>
      </c>
      <c r="G264" s="467" t="s">
        <v>1563</v>
      </c>
      <c r="H264" s="468">
        <v>45569</v>
      </c>
      <c r="I264" s="468">
        <v>46300</v>
      </c>
      <c r="J264" s="467" t="s">
        <v>1140</v>
      </c>
      <c r="K264" s="469">
        <v>24999.84</v>
      </c>
      <c r="L264" s="469">
        <v>24999.88</v>
      </c>
      <c r="M264" s="469">
        <v>25339.758076201841</v>
      </c>
      <c r="N264" s="470">
        <v>25000</v>
      </c>
      <c r="O264" s="471">
        <v>6.7500000000000004E-2</v>
      </c>
      <c r="P264" s="472">
        <v>2.7410432183023412E-4</v>
      </c>
      <c r="Q264" s="472">
        <v>0.2</v>
      </c>
      <c r="R264" s="472">
        <v>0.25</v>
      </c>
      <c r="S264" s="473"/>
    </row>
    <row r="265" spans="3:19">
      <c r="C265" s="464" t="s">
        <v>1539</v>
      </c>
      <c r="D265" s="465" t="s">
        <v>1551</v>
      </c>
      <c r="E265" s="466"/>
      <c r="F265" s="464" t="s">
        <v>1560</v>
      </c>
      <c r="G265" s="467" t="s">
        <v>1563</v>
      </c>
      <c r="H265" s="468">
        <v>45569</v>
      </c>
      <c r="I265" s="468">
        <v>46300</v>
      </c>
      <c r="J265" s="467" t="s">
        <v>1140</v>
      </c>
      <c r="K265" s="469">
        <v>24999.84</v>
      </c>
      <c r="L265" s="469">
        <v>24999.88</v>
      </c>
      <c r="M265" s="469">
        <v>25339.758076201841</v>
      </c>
      <c r="N265" s="470">
        <v>25000</v>
      </c>
      <c r="O265" s="471">
        <v>6.7500000000000004E-2</v>
      </c>
      <c r="P265" s="472">
        <v>2.7410432183023412E-4</v>
      </c>
      <c r="Q265" s="472">
        <v>0.2</v>
      </c>
      <c r="R265" s="472">
        <v>0.25</v>
      </c>
      <c r="S265" s="473"/>
    </row>
    <row r="266" spans="3:19">
      <c r="C266" s="464" t="s">
        <v>1539</v>
      </c>
      <c r="D266" s="465" t="s">
        <v>1551</v>
      </c>
      <c r="E266" s="466"/>
      <c r="F266" s="464" t="s">
        <v>1560</v>
      </c>
      <c r="G266" s="467" t="s">
        <v>1563</v>
      </c>
      <c r="H266" s="468">
        <v>45569</v>
      </c>
      <c r="I266" s="468">
        <v>46300</v>
      </c>
      <c r="J266" s="467" t="s">
        <v>1140</v>
      </c>
      <c r="K266" s="469">
        <v>24999.84</v>
      </c>
      <c r="L266" s="469">
        <v>24999.88</v>
      </c>
      <c r="M266" s="469">
        <v>25339.758076201841</v>
      </c>
      <c r="N266" s="470">
        <v>25000</v>
      </c>
      <c r="O266" s="471">
        <v>6.7500000000000004E-2</v>
      </c>
      <c r="P266" s="472">
        <v>2.7410432183023412E-4</v>
      </c>
      <c r="Q266" s="472">
        <v>0.2</v>
      </c>
      <c r="R266" s="472">
        <v>0.25</v>
      </c>
      <c r="S266" s="473"/>
    </row>
    <row r="267" spans="3:19">
      <c r="C267" s="464" t="s">
        <v>1539</v>
      </c>
      <c r="D267" s="465" t="s">
        <v>1551</v>
      </c>
      <c r="E267" s="466"/>
      <c r="F267" s="464" t="s">
        <v>1560</v>
      </c>
      <c r="G267" s="467" t="s">
        <v>1563</v>
      </c>
      <c r="H267" s="468">
        <v>45569</v>
      </c>
      <c r="I267" s="468">
        <v>46300</v>
      </c>
      <c r="J267" s="467" t="s">
        <v>1140</v>
      </c>
      <c r="K267" s="469">
        <v>24999.84</v>
      </c>
      <c r="L267" s="469">
        <v>24999.88</v>
      </c>
      <c r="M267" s="469">
        <v>25339.758076201841</v>
      </c>
      <c r="N267" s="470">
        <v>25000</v>
      </c>
      <c r="O267" s="471">
        <v>6.7500000000000004E-2</v>
      </c>
      <c r="P267" s="472">
        <v>2.7410432183023412E-4</v>
      </c>
      <c r="Q267" s="472">
        <v>0.2</v>
      </c>
      <c r="R267" s="472">
        <v>0.25</v>
      </c>
      <c r="S267" s="473"/>
    </row>
    <row r="268" spans="3:19">
      <c r="C268" s="464" t="s">
        <v>1539</v>
      </c>
      <c r="D268" s="465" t="s">
        <v>1551</v>
      </c>
      <c r="E268" s="466"/>
      <c r="F268" s="464" t="s">
        <v>1560</v>
      </c>
      <c r="G268" s="467" t="s">
        <v>1563</v>
      </c>
      <c r="H268" s="468">
        <v>45569</v>
      </c>
      <c r="I268" s="468">
        <v>46300</v>
      </c>
      <c r="J268" s="467" t="s">
        <v>1140</v>
      </c>
      <c r="K268" s="469">
        <v>24999.84</v>
      </c>
      <c r="L268" s="469">
        <v>24999.88</v>
      </c>
      <c r="M268" s="469">
        <v>25339.758076201841</v>
      </c>
      <c r="N268" s="470">
        <v>25000</v>
      </c>
      <c r="O268" s="471">
        <v>6.7500000000000004E-2</v>
      </c>
      <c r="P268" s="472">
        <v>2.7410432183023412E-4</v>
      </c>
      <c r="Q268" s="472">
        <v>0.2</v>
      </c>
      <c r="R268" s="472">
        <v>0.25</v>
      </c>
      <c r="S268" s="473"/>
    </row>
    <row r="269" spans="3:19">
      <c r="C269" s="464" t="s">
        <v>1539</v>
      </c>
      <c r="D269" s="465" t="s">
        <v>1551</v>
      </c>
      <c r="E269" s="466"/>
      <c r="F269" s="464" t="s">
        <v>1560</v>
      </c>
      <c r="G269" s="467" t="s">
        <v>1563</v>
      </c>
      <c r="H269" s="468">
        <v>45569</v>
      </c>
      <c r="I269" s="468">
        <v>46300</v>
      </c>
      <c r="J269" s="467" t="s">
        <v>1140</v>
      </c>
      <c r="K269" s="469">
        <v>24999.84</v>
      </c>
      <c r="L269" s="469">
        <v>24999.88</v>
      </c>
      <c r="M269" s="469">
        <v>25339.758076201841</v>
      </c>
      <c r="N269" s="470">
        <v>25000</v>
      </c>
      <c r="O269" s="471">
        <v>6.7500000000000004E-2</v>
      </c>
      <c r="P269" s="472">
        <v>2.7410432183023412E-4</v>
      </c>
      <c r="Q269" s="472">
        <v>0.2</v>
      </c>
      <c r="R269" s="472">
        <v>0.25</v>
      </c>
      <c r="S269" s="473"/>
    </row>
    <row r="270" spans="3:19">
      <c r="C270" s="464" t="s">
        <v>1539</v>
      </c>
      <c r="D270" s="465" t="s">
        <v>1551</v>
      </c>
      <c r="E270" s="466"/>
      <c r="F270" s="464" t="s">
        <v>1560</v>
      </c>
      <c r="G270" s="467" t="s">
        <v>1563</v>
      </c>
      <c r="H270" s="468">
        <v>45569</v>
      </c>
      <c r="I270" s="468">
        <v>46300</v>
      </c>
      <c r="J270" s="467" t="s">
        <v>1140</v>
      </c>
      <c r="K270" s="469">
        <v>24999.84</v>
      </c>
      <c r="L270" s="469">
        <v>24999.88</v>
      </c>
      <c r="M270" s="469">
        <v>25339.758076201841</v>
      </c>
      <c r="N270" s="470">
        <v>25000</v>
      </c>
      <c r="O270" s="471">
        <v>6.7500000000000004E-2</v>
      </c>
      <c r="P270" s="472">
        <v>2.7410432183023412E-4</v>
      </c>
      <c r="Q270" s="472">
        <v>0.2</v>
      </c>
      <c r="R270" s="472">
        <v>0.25</v>
      </c>
      <c r="S270" s="473"/>
    </row>
    <row r="271" spans="3:19">
      <c r="C271" s="464" t="s">
        <v>1539</v>
      </c>
      <c r="D271" s="465" t="s">
        <v>1551</v>
      </c>
      <c r="E271" s="466"/>
      <c r="F271" s="464" t="s">
        <v>1560</v>
      </c>
      <c r="G271" s="467" t="s">
        <v>1563</v>
      </c>
      <c r="H271" s="468">
        <v>45569</v>
      </c>
      <c r="I271" s="468">
        <v>46300</v>
      </c>
      <c r="J271" s="467" t="s">
        <v>1140</v>
      </c>
      <c r="K271" s="469">
        <v>24999.84</v>
      </c>
      <c r="L271" s="469">
        <v>24999.88</v>
      </c>
      <c r="M271" s="469">
        <v>25339.758076201841</v>
      </c>
      <c r="N271" s="470">
        <v>25000</v>
      </c>
      <c r="O271" s="471">
        <v>6.7500000000000004E-2</v>
      </c>
      <c r="P271" s="472">
        <v>2.7410432183023412E-4</v>
      </c>
      <c r="Q271" s="472">
        <v>0.2</v>
      </c>
      <c r="R271" s="472">
        <v>0.25</v>
      </c>
      <c r="S271" s="473"/>
    </row>
    <row r="272" spans="3:19">
      <c r="C272" s="464" t="s">
        <v>1539</v>
      </c>
      <c r="D272" s="465" t="s">
        <v>1551</v>
      </c>
      <c r="E272" s="466"/>
      <c r="F272" s="464" t="s">
        <v>1560</v>
      </c>
      <c r="G272" s="467" t="s">
        <v>1563</v>
      </c>
      <c r="H272" s="468">
        <v>45569</v>
      </c>
      <c r="I272" s="468">
        <v>46300</v>
      </c>
      <c r="J272" s="467" t="s">
        <v>1140</v>
      </c>
      <c r="K272" s="469">
        <v>24999.84</v>
      </c>
      <c r="L272" s="469">
        <v>24999.88</v>
      </c>
      <c r="M272" s="469">
        <v>25339.758076201841</v>
      </c>
      <c r="N272" s="470">
        <v>25000</v>
      </c>
      <c r="O272" s="471">
        <v>6.7500000000000004E-2</v>
      </c>
      <c r="P272" s="472">
        <v>2.7410432183023412E-4</v>
      </c>
      <c r="Q272" s="472">
        <v>0.2</v>
      </c>
      <c r="R272" s="472">
        <v>0.25</v>
      </c>
      <c r="S272" s="473"/>
    </row>
    <row r="273" spans="3:19">
      <c r="C273" s="464" t="s">
        <v>1539</v>
      </c>
      <c r="D273" s="465" t="s">
        <v>1551</v>
      </c>
      <c r="E273" s="466"/>
      <c r="F273" s="464" t="s">
        <v>1560</v>
      </c>
      <c r="G273" s="467" t="s">
        <v>1563</v>
      </c>
      <c r="H273" s="468">
        <v>45569</v>
      </c>
      <c r="I273" s="468">
        <v>46300</v>
      </c>
      <c r="J273" s="467" t="s">
        <v>1140</v>
      </c>
      <c r="K273" s="469">
        <v>24999.84</v>
      </c>
      <c r="L273" s="469">
        <v>24999.88</v>
      </c>
      <c r="M273" s="469">
        <v>25339.758076201841</v>
      </c>
      <c r="N273" s="470">
        <v>25000</v>
      </c>
      <c r="O273" s="471">
        <v>6.7500000000000004E-2</v>
      </c>
      <c r="P273" s="472">
        <v>2.7410432183023412E-4</v>
      </c>
      <c r="Q273" s="472">
        <v>0.2</v>
      </c>
      <c r="R273" s="472">
        <v>0.25</v>
      </c>
      <c r="S273" s="473"/>
    </row>
    <row r="274" spans="3:19">
      <c r="C274" s="464" t="s">
        <v>1539</v>
      </c>
      <c r="D274" s="465" t="s">
        <v>1551</v>
      </c>
      <c r="E274" s="466"/>
      <c r="F274" s="464" t="s">
        <v>1560</v>
      </c>
      <c r="G274" s="467" t="s">
        <v>1563</v>
      </c>
      <c r="H274" s="468">
        <v>45569</v>
      </c>
      <c r="I274" s="468">
        <v>46300</v>
      </c>
      <c r="J274" s="467" t="s">
        <v>1140</v>
      </c>
      <c r="K274" s="469">
        <v>24999.84</v>
      </c>
      <c r="L274" s="469">
        <v>24999.88</v>
      </c>
      <c r="M274" s="469">
        <v>25339.758076201841</v>
      </c>
      <c r="N274" s="470">
        <v>25000</v>
      </c>
      <c r="O274" s="471">
        <v>6.7500000000000004E-2</v>
      </c>
      <c r="P274" s="472">
        <v>2.7410432183023412E-4</v>
      </c>
      <c r="Q274" s="472">
        <v>0.2</v>
      </c>
      <c r="R274" s="472">
        <v>0.25</v>
      </c>
      <c r="S274" s="473"/>
    </row>
    <row r="275" spans="3:19">
      <c r="C275" s="464" t="s">
        <v>1539</v>
      </c>
      <c r="D275" s="465" t="s">
        <v>1559</v>
      </c>
      <c r="E275" s="466"/>
      <c r="F275" s="464" t="s">
        <v>1560</v>
      </c>
      <c r="G275" s="467" t="s">
        <v>1563</v>
      </c>
      <c r="H275" s="468">
        <v>45573</v>
      </c>
      <c r="I275" s="468">
        <v>46303</v>
      </c>
      <c r="J275" s="467" t="s">
        <v>1140</v>
      </c>
      <c r="K275" s="469">
        <v>253393.06</v>
      </c>
      <c r="L275" s="469">
        <v>250002.09</v>
      </c>
      <c r="M275" s="469">
        <v>253397.58076201842</v>
      </c>
      <c r="N275" s="470">
        <v>250000</v>
      </c>
      <c r="O275" s="471">
        <v>5.8999999999999997E-2</v>
      </c>
      <c r="P275" s="472">
        <v>2.7410432183023418E-3</v>
      </c>
      <c r="Q275" s="472">
        <v>0.2</v>
      </c>
      <c r="R275" s="472">
        <v>0.25</v>
      </c>
      <c r="S275" s="473"/>
    </row>
    <row r="276" spans="3:19">
      <c r="C276" s="464" t="s">
        <v>1539</v>
      </c>
      <c r="D276" s="465" t="s">
        <v>1559</v>
      </c>
      <c r="E276" s="466"/>
      <c r="F276" s="464" t="s">
        <v>1560</v>
      </c>
      <c r="G276" s="467" t="s">
        <v>1563</v>
      </c>
      <c r="H276" s="468">
        <v>45573</v>
      </c>
      <c r="I276" s="468">
        <v>46303</v>
      </c>
      <c r="J276" s="467" t="s">
        <v>1140</v>
      </c>
      <c r="K276" s="469">
        <v>253393.06</v>
      </c>
      <c r="L276" s="469">
        <v>250002.09</v>
      </c>
      <c r="M276" s="469">
        <v>253397.58076201842</v>
      </c>
      <c r="N276" s="470">
        <v>250000</v>
      </c>
      <c r="O276" s="471">
        <v>5.8999999999999997E-2</v>
      </c>
      <c r="P276" s="472">
        <v>2.7410432183023418E-3</v>
      </c>
      <c r="Q276" s="472">
        <v>0.2</v>
      </c>
      <c r="R276" s="472">
        <v>0.25</v>
      </c>
      <c r="S276" s="473"/>
    </row>
    <row r="277" spans="3:19">
      <c r="C277" s="464" t="s">
        <v>1539</v>
      </c>
      <c r="D277" s="465" t="s">
        <v>1559</v>
      </c>
      <c r="E277" s="466"/>
      <c r="F277" s="464" t="s">
        <v>1560</v>
      </c>
      <c r="G277" s="467" t="s">
        <v>1563</v>
      </c>
      <c r="H277" s="468">
        <v>45573</v>
      </c>
      <c r="I277" s="468">
        <v>46303</v>
      </c>
      <c r="J277" s="467" t="s">
        <v>1140</v>
      </c>
      <c r="K277" s="469">
        <v>253393.06</v>
      </c>
      <c r="L277" s="469">
        <v>250002.09</v>
      </c>
      <c r="M277" s="469">
        <v>253397.58076201842</v>
      </c>
      <c r="N277" s="470">
        <v>250000</v>
      </c>
      <c r="O277" s="471">
        <v>5.8999999999999997E-2</v>
      </c>
      <c r="P277" s="472">
        <v>2.7410432183023418E-3</v>
      </c>
      <c r="Q277" s="472">
        <v>0.2</v>
      </c>
      <c r="R277" s="472">
        <v>0.25</v>
      </c>
      <c r="S277" s="473"/>
    </row>
    <row r="278" spans="3:19">
      <c r="C278" s="464" t="s">
        <v>1539</v>
      </c>
      <c r="D278" s="465" t="s">
        <v>1559</v>
      </c>
      <c r="E278" s="466"/>
      <c r="F278" s="464" t="s">
        <v>1560</v>
      </c>
      <c r="G278" s="467" t="s">
        <v>1563</v>
      </c>
      <c r="H278" s="468">
        <v>45573</v>
      </c>
      <c r="I278" s="468">
        <v>46303</v>
      </c>
      <c r="J278" s="467" t="s">
        <v>1140</v>
      </c>
      <c r="K278" s="469">
        <v>253393.06</v>
      </c>
      <c r="L278" s="469">
        <v>250002.09</v>
      </c>
      <c r="M278" s="469">
        <v>253397.58076201842</v>
      </c>
      <c r="N278" s="470">
        <v>250000</v>
      </c>
      <c r="O278" s="471">
        <v>5.8999999999999997E-2</v>
      </c>
      <c r="P278" s="472">
        <v>2.7410432183023418E-3</v>
      </c>
      <c r="Q278" s="472">
        <v>0.2</v>
      </c>
      <c r="R278" s="472">
        <v>0.25</v>
      </c>
      <c r="S278" s="473"/>
    </row>
    <row r="279" spans="3:19">
      <c r="C279" s="464" t="s">
        <v>1539</v>
      </c>
      <c r="D279" s="465" t="s">
        <v>1559</v>
      </c>
      <c r="E279" s="466"/>
      <c r="F279" s="464" t="s">
        <v>1560</v>
      </c>
      <c r="G279" s="467" t="s">
        <v>1563</v>
      </c>
      <c r="H279" s="468">
        <v>45573</v>
      </c>
      <c r="I279" s="468">
        <v>46303</v>
      </c>
      <c r="J279" s="467" t="s">
        <v>1140</v>
      </c>
      <c r="K279" s="469">
        <v>253393.06</v>
      </c>
      <c r="L279" s="469">
        <v>250002.09</v>
      </c>
      <c r="M279" s="469">
        <v>253397.58076201842</v>
      </c>
      <c r="N279" s="470">
        <v>250000</v>
      </c>
      <c r="O279" s="471">
        <v>5.8999999999999997E-2</v>
      </c>
      <c r="P279" s="472">
        <v>2.7410432183023418E-3</v>
      </c>
      <c r="Q279" s="472">
        <v>0.2</v>
      </c>
      <c r="R279" s="472">
        <v>0.25</v>
      </c>
      <c r="S279" s="473"/>
    </row>
    <row r="280" spans="3:19">
      <c r="C280" s="464" t="s">
        <v>1539</v>
      </c>
      <c r="D280" s="465" t="s">
        <v>1559</v>
      </c>
      <c r="E280" s="466"/>
      <c r="F280" s="464" t="s">
        <v>1560</v>
      </c>
      <c r="G280" s="467" t="s">
        <v>1563</v>
      </c>
      <c r="H280" s="468">
        <v>45573</v>
      </c>
      <c r="I280" s="468">
        <v>46303</v>
      </c>
      <c r="J280" s="467" t="s">
        <v>1140</v>
      </c>
      <c r="K280" s="469">
        <v>253393.06</v>
      </c>
      <c r="L280" s="469">
        <v>250002.09</v>
      </c>
      <c r="M280" s="469">
        <v>253397.58076201842</v>
      </c>
      <c r="N280" s="470">
        <v>250000</v>
      </c>
      <c r="O280" s="471">
        <v>5.8999999999999997E-2</v>
      </c>
      <c r="P280" s="472">
        <v>2.7410432183023418E-3</v>
      </c>
      <c r="Q280" s="472">
        <v>0.2</v>
      </c>
      <c r="R280" s="472">
        <v>0.25</v>
      </c>
      <c r="S280" s="473"/>
    </row>
    <row r="281" spans="3:19">
      <c r="C281" s="464" t="s">
        <v>1539</v>
      </c>
      <c r="D281" s="465" t="s">
        <v>1558</v>
      </c>
      <c r="E281" s="466"/>
      <c r="F281" s="464" t="s">
        <v>1560</v>
      </c>
      <c r="G281" s="467" t="s">
        <v>1563</v>
      </c>
      <c r="H281" s="468">
        <v>45575</v>
      </c>
      <c r="I281" s="468">
        <v>46132</v>
      </c>
      <c r="J281" s="467" t="s">
        <v>1140</v>
      </c>
      <c r="K281" s="469">
        <v>101441.88</v>
      </c>
      <c r="L281" s="469">
        <v>100000</v>
      </c>
      <c r="M281" s="469">
        <v>101359.03230480736</v>
      </c>
      <c r="N281" s="470">
        <v>100000</v>
      </c>
      <c r="O281" s="471">
        <v>6.3500000000000001E-2</v>
      </c>
      <c r="P281" s="472">
        <v>1.0964172873209365E-3</v>
      </c>
      <c r="Q281" s="472">
        <v>0.2</v>
      </c>
      <c r="R281" s="472">
        <v>0.25</v>
      </c>
      <c r="S281" s="473"/>
    </row>
    <row r="282" spans="3:19">
      <c r="C282" s="464" t="s">
        <v>1539</v>
      </c>
      <c r="D282" s="465" t="s">
        <v>1558</v>
      </c>
      <c r="E282" s="466"/>
      <c r="F282" s="464" t="s">
        <v>1560</v>
      </c>
      <c r="G282" s="467" t="s">
        <v>1563</v>
      </c>
      <c r="H282" s="468">
        <v>45575</v>
      </c>
      <c r="I282" s="468">
        <v>46132</v>
      </c>
      <c r="J282" s="467" t="s">
        <v>1140</v>
      </c>
      <c r="K282" s="469">
        <v>101441.88</v>
      </c>
      <c r="L282" s="469">
        <v>100000</v>
      </c>
      <c r="M282" s="469">
        <v>101359.03230480736</v>
      </c>
      <c r="N282" s="470">
        <v>100000</v>
      </c>
      <c r="O282" s="471">
        <v>6.3500000000000001E-2</v>
      </c>
      <c r="P282" s="472">
        <v>1.0964172873209365E-3</v>
      </c>
      <c r="Q282" s="472">
        <v>0.2</v>
      </c>
      <c r="R282" s="472">
        <v>0.25</v>
      </c>
      <c r="S282" s="473"/>
    </row>
    <row r="283" spans="3:19">
      <c r="C283" s="464" t="s">
        <v>1539</v>
      </c>
      <c r="D283" s="465" t="s">
        <v>1558</v>
      </c>
      <c r="E283" s="466"/>
      <c r="F283" s="464" t="s">
        <v>1560</v>
      </c>
      <c r="G283" s="467" t="s">
        <v>1563</v>
      </c>
      <c r="H283" s="468">
        <v>45575</v>
      </c>
      <c r="I283" s="468">
        <v>46132</v>
      </c>
      <c r="J283" s="467" t="s">
        <v>1140</v>
      </c>
      <c r="K283" s="469">
        <v>101441.88</v>
      </c>
      <c r="L283" s="469">
        <v>100000</v>
      </c>
      <c r="M283" s="469">
        <v>101359.03230480736</v>
      </c>
      <c r="N283" s="470">
        <v>100000</v>
      </c>
      <c r="O283" s="471">
        <v>6.3500000000000001E-2</v>
      </c>
      <c r="P283" s="472">
        <v>1.0964172873209365E-3</v>
      </c>
      <c r="Q283" s="472">
        <v>0.2</v>
      </c>
      <c r="R283" s="472">
        <v>0.25</v>
      </c>
      <c r="S283" s="473"/>
    </row>
    <row r="284" spans="3:19">
      <c r="C284" s="464" t="s">
        <v>1539</v>
      </c>
      <c r="D284" s="465" t="s">
        <v>1558</v>
      </c>
      <c r="E284" s="466"/>
      <c r="F284" s="464" t="s">
        <v>1560</v>
      </c>
      <c r="G284" s="467" t="s">
        <v>1563</v>
      </c>
      <c r="H284" s="468">
        <v>45575</v>
      </c>
      <c r="I284" s="468">
        <v>46132</v>
      </c>
      <c r="J284" s="467" t="s">
        <v>1140</v>
      </c>
      <c r="K284" s="469">
        <v>101441.88</v>
      </c>
      <c r="L284" s="469">
        <v>100000</v>
      </c>
      <c r="M284" s="469">
        <v>101359.03230480736</v>
      </c>
      <c r="N284" s="470">
        <v>100000</v>
      </c>
      <c r="O284" s="471">
        <v>6.3500000000000001E-2</v>
      </c>
      <c r="P284" s="472">
        <v>1.0964172873209365E-3</v>
      </c>
      <c r="Q284" s="472">
        <v>0.2</v>
      </c>
      <c r="R284" s="472">
        <v>0.25</v>
      </c>
      <c r="S284" s="473"/>
    </row>
    <row r="285" spans="3:19">
      <c r="C285" s="464" t="s">
        <v>1539</v>
      </c>
      <c r="D285" s="465" t="s">
        <v>1558</v>
      </c>
      <c r="E285" s="466"/>
      <c r="F285" s="464" t="s">
        <v>1560</v>
      </c>
      <c r="G285" s="467" t="s">
        <v>1563</v>
      </c>
      <c r="H285" s="468">
        <v>45575</v>
      </c>
      <c r="I285" s="468">
        <v>46132</v>
      </c>
      <c r="J285" s="467" t="s">
        <v>1140</v>
      </c>
      <c r="K285" s="469">
        <v>101441.88</v>
      </c>
      <c r="L285" s="469">
        <v>100000</v>
      </c>
      <c r="M285" s="469">
        <v>101359.03230480736</v>
      </c>
      <c r="N285" s="470">
        <v>100000</v>
      </c>
      <c r="O285" s="471">
        <v>6.3500000000000001E-2</v>
      </c>
      <c r="P285" s="472">
        <v>1.0964172873209365E-3</v>
      </c>
      <c r="Q285" s="472">
        <v>0.2</v>
      </c>
      <c r="R285" s="472">
        <v>0.25</v>
      </c>
      <c r="S285" s="473"/>
    </row>
    <row r="286" spans="3:19">
      <c r="C286" s="464" t="s">
        <v>1539</v>
      </c>
      <c r="D286" s="465" t="s">
        <v>1544</v>
      </c>
      <c r="E286" s="466"/>
      <c r="F286" s="464" t="s">
        <v>1560</v>
      </c>
      <c r="G286" s="467" t="s">
        <v>1563</v>
      </c>
      <c r="H286" s="468">
        <v>45580</v>
      </c>
      <c r="I286" s="468">
        <v>46129</v>
      </c>
      <c r="J286" s="467" t="s">
        <v>1140</v>
      </c>
      <c r="K286" s="469">
        <v>253333.24</v>
      </c>
      <c r="L286" s="469">
        <v>250361.4</v>
      </c>
      <c r="M286" s="469">
        <v>253397.58076201842</v>
      </c>
      <c r="N286" s="470">
        <v>250000</v>
      </c>
      <c r="O286" s="471">
        <v>0.06</v>
      </c>
      <c r="P286" s="472">
        <v>2.7410432183023418E-3</v>
      </c>
      <c r="Q286" s="472">
        <v>0.2</v>
      </c>
      <c r="R286" s="472">
        <v>0.25</v>
      </c>
      <c r="S286" s="473"/>
    </row>
    <row r="287" spans="3:19">
      <c r="C287" s="464" t="s">
        <v>1539</v>
      </c>
      <c r="D287" s="465" t="s">
        <v>1544</v>
      </c>
      <c r="E287" s="466"/>
      <c r="F287" s="464" t="s">
        <v>1560</v>
      </c>
      <c r="G287" s="467" t="s">
        <v>1563</v>
      </c>
      <c r="H287" s="468">
        <v>45580</v>
      </c>
      <c r="I287" s="468">
        <v>46129</v>
      </c>
      <c r="J287" s="467" t="s">
        <v>1140</v>
      </c>
      <c r="K287" s="469">
        <v>253333.24</v>
      </c>
      <c r="L287" s="469">
        <v>250361.4</v>
      </c>
      <c r="M287" s="469">
        <v>253397.58076201842</v>
      </c>
      <c r="N287" s="470">
        <v>250000</v>
      </c>
      <c r="O287" s="471">
        <v>0.06</v>
      </c>
      <c r="P287" s="472">
        <v>2.7410432183023418E-3</v>
      </c>
      <c r="Q287" s="472">
        <v>0.2</v>
      </c>
      <c r="R287" s="472">
        <v>0.25</v>
      </c>
      <c r="S287" s="473"/>
    </row>
    <row r="288" spans="3:19">
      <c r="C288" s="464" t="s">
        <v>1539</v>
      </c>
      <c r="D288" s="465" t="s">
        <v>1546</v>
      </c>
      <c r="E288" s="466"/>
      <c r="F288" s="464" t="s">
        <v>1560</v>
      </c>
      <c r="G288" s="467" t="s">
        <v>1563</v>
      </c>
      <c r="H288" s="468">
        <v>45583</v>
      </c>
      <c r="I288" s="468">
        <v>46133</v>
      </c>
      <c r="J288" s="467" t="s">
        <v>1140</v>
      </c>
      <c r="K288" s="469">
        <v>252981.67</v>
      </c>
      <c r="L288" s="469">
        <v>250000</v>
      </c>
      <c r="M288" s="469">
        <v>253397.58076201842</v>
      </c>
      <c r="N288" s="470">
        <v>250000</v>
      </c>
      <c r="O288" s="471">
        <v>5.8500000000000003E-2</v>
      </c>
      <c r="P288" s="472">
        <v>2.7410432183023418E-3</v>
      </c>
      <c r="Q288" s="472">
        <v>0.2</v>
      </c>
      <c r="R288" s="472">
        <v>0.25</v>
      </c>
      <c r="S288" s="473"/>
    </row>
    <row r="289" spans="3:19">
      <c r="C289" s="464" t="s">
        <v>1539</v>
      </c>
      <c r="D289" s="465" t="s">
        <v>1546</v>
      </c>
      <c r="E289" s="466"/>
      <c r="F289" s="464" t="s">
        <v>1560</v>
      </c>
      <c r="G289" s="467" t="s">
        <v>1563</v>
      </c>
      <c r="H289" s="468">
        <v>45583</v>
      </c>
      <c r="I289" s="468">
        <v>46133</v>
      </c>
      <c r="J289" s="467" t="s">
        <v>1140</v>
      </c>
      <c r="K289" s="469">
        <v>252981.67</v>
      </c>
      <c r="L289" s="469">
        <v>250000</v>
      </c>
      <c r="M289" s="469">
        <v>253397.58076201842</v>
      </c>
      <c r="N289" s="470">
        <v>250000</v>
      </c>
      <c r="O289" s="471">
        <v>5.8500000000000003E-2</v>
      </c>
      <c r="P289" s="472">
        <v>2.7410432183023418E-3</v>
      </c>
      <c r="Q289" s="472">
        <v>0.2</v>
      </c>
      <c r="R289" s="472">
        <v>0.25</v>
      </c>
      <c r="S289" s="473"/>
    </row>
    <row r="290" spans="3:19">
      <c r="C290" s="464" t="s">
        <v>1539</v>
      </c>
      <c r="D290" s="465" t="s">
        <v>1546</v>
      </c>
      <c r="E290" s="466"/>
      <c r="F290" s="464" t="s">
        <v>1560</v>
      </c>
      <c r="G290" s="467" t="s">
        <v>1563</v>
      </c>
      <c r="H290" s="468">
        <v>45586</v>
      </c>
      <c r="I290" s="468">
        <v>46136</v>
      </c>
      <c r="J290" s="467" t="s">
        <v>1140</v>
      </c>
      <c r="K290" s="469">
        <v>252781.01</v>
      </c>
      <c r="L290" s="469">
        <v>250000</v>
      </c>
      <c r="M290" s="469">
        <v>253397.58076201842</v>
      </c>
      <c r="N290" s="470">
        <v>250000</v>
      </c>
      <c r="O290" s="471">
        <v>5.8500000000000003E-2</v>
      </c>
      <c r="P290" s="472">
        <v>2.7410432183023418E-3</v>
      </c>
      <c r="Q290" s="472">
        <v>0.2</v>
      </c>
      <c r="R290" s="472">
        <v>0.25</v>
      </c>
      <c r="S290" s="473"/>
    </row>
    <row r="291" spans="3:19">
      <c r="C291" s="464" t="s">
        <v>1539</v>
      </c>
      <c r="D291" s="465" t="s">
        <v>1546</v>
      </c>
      <c r="E291" s="466"/>
      <c r="F291" s="464" t="s">
        <v>1560</v>
      </c>
      <c r="G291" s="467" t="s">
        <v>1563</v>
      </c>
      <c r="H291" s="468">
        <v>45586</v>
      </c>
      <c r="I291" s="468">
        <v>46136</v>
      </c>
      <c r="J291" s="467" t="s">
        <v>1140</v>
      </c>
      <c r="K291" s="469">
        <v>252781.01</v>
      </c>
      <c r="L291" s="469">
        <v>250000</v>
      </c>
      <c r="M291" s="469">
        <v>253397.58076201842</v>
      </c>
      <c r="N291" s="470">
        <v>250000</v>
      </c>
      <c r="O291" s="471">
        <v>5.8500000000000003E-2</v>
      </c>
      <c r="P291" s="472">
        <v>2.7410432183023418E-3</v>
      </c>
      <c r="Q291" s="472">
        <v>0.2</v>
      </c>
      <c r="R291" s="472">
        <v>0.25</v>
      </c>
      <c r="S291" s="473"/>
    </row>
    <row r="292" spans="3:19">
      <c r="C292" s="464" t="s">
        <v>1539</v>
      </c>
      <c r="D292" s="465" t="s">
        <v>1545</v>
      </c>
      <c r="E292" s="466"/>
      <c r="F292" s="464" t="s">
        <v>1560</v>
      </c>
      <c r="G292" s="467" t="s">
        <v>1563</v>
      </c>
      <c r="H292" s="468">
        <v>45590</v>
      </c>
      <c r="I292" s="468">
        <v>46682</v>
      </c>
      <c r="J292" s="467" t="s">
        <v>1140</v>
      </c>
      <c r="K292" s="469">
        <v>202795.61</v>
      </c>
      <c r="L292" s="469">
        <v>200556.11</v>
      </c>
      <c r="M292" s="469">
        <v>202718.06460961472</v>
      </c>
      <c r="N292" s="470">
        <v>200000</v>
      </c>
      <c r="O292" s="471">
        <v>6.2E-2</v>
      </c>
      <c r="P292" s="472">
        <v>2.192834574641873E-3</v>
      </c>
      <c r="Q292" s="472">
        <v>0.2</v>
      </c>
      <c r="R292" s="472">
        <v>0.25</v>
      </c>
      <c r="S292" s="473"/>
    </row>
    <row r="293" spans="3:19">
      <c r="C293" s="464" t="s">
        <v>1539</v>
      </c>
      <c r="D293" s="465" t="s">
        <v>1545</v>
      </c>
      <c r="E293" s="466"/>
      <c r="F293" s="464" t="s">
        <v>1560</v>
      </c>
      <c r="G293" s="467" t="s">
        <v>1563</v>
      </c>
      <c r="H293" s="468">
        <v>45590</v>
      </c>
      <c r="I293" s="468">
        <v>46682</v>
      </c>
      <c r="J293" s="467" t="s">
        <v>1140</v>
      </c>
      <c r="K293" s="469">
        <v>202795.61</v>
      </c>
      <c r="L293" s="469">
        <v>200556.11</v>
      </c>
      <c r="M293" s="469">
        <v>202718.06460961472</v>
      </c>
      <c r="N293" s="470">
        <v>200000</v>
      </c>
      <c r="O293" s="471">
        <v>6.2E-2</v>
      </c>
      <c r="P293" s="472">
        <v>2.192834574641873E-3</v>
      </c>
      <c r="Q293" s="472">
        <v>0.2</v>
      </c>
      <c r="R293" s="472">
        <v>0.25</v>
      </c>
      <c r="S293" s="473"/>
    </row>
    <row r="294" spans="3:19">
      <c r="C294" s="464" t="s">
        <v>1539</v>
      </c>
      <c r="D294" s="465" t="s">
        <v>1545</v>
      </c>
      <c r="E294" s="466"/>
      <c r="F294" s="464" t="s">
        <v>1560</v>
      </c>
      <c r="G294" s="467" t="s">
        <v>1563</v>
      </c>
      <c r="H294" s="468">
        <v>45590</v>
      </c>
      <c r="I294" s="468">
        <v>46682</v>
      </c>
      <c r="J294" s="467" t="s">
        <v>1140</v>
      </c>
      <c r="K294" s="469">
        <v>202795.61</v>
      </c>
      <c r="L294" s="469">
        <v>200556.11</v>
      </c>
      <c r="M294" s="469">
        <v>202718.06460961472</v>
      </c>
      <c r="N294" s="470">
        <v>200000</v>
      </c>
      <c r="O294" s="471">
        <v>6.2E-2</v>
      </c>
      <c r="P294" s="472">
        <v>2.192834574641873E-3</v>
      </c>
      <c r="Q294" s="472">
        <v>0.2</v>
      </c>
      <c r="R294" s="472">
        <v>0.25</v>
      </c>
      <c r="S294" s="473"/>
    </row>
    <row r="295" spans="3:19">
      <c r="C295" s="464" t="s">
        <v>1539</v>
      </c>
      <c r="D295" s="465" t="s">
        <v>1545</v>
      </c>
      <c r="E295" s="466"/>
      <c r="F295" s="464" t="s">
        <v>1560</v>
      </c>
      <c r="G295" s="467" t="s">
        <v>1563</v>
      </c>
      <c r="H295" s="468">
        <v>45590</v>
      </c>
      <c r="I295" s="468">
        <v>46682</v>
      </c>
      <c r="J295" s="467" t="s">
        <v>1140</v>
      </c>
      <c r="K295" s="469">
        <v>202795.61</v>
      </c>
      <c r="L295" s="469">
        <v>200556.11</v>
      </c>
      <c r="M295" s="469">
        <v>202718.06460961472</v>
      </c>
      <c r="N295" s="470">
        <v>200000</v>
      </c>
      <c r="O295" s="471">
        <v>6.2E-2</v>
      </c>
      <c r="P295" s="472">
        <v>2.192834574641873E-3</v>
      </c>
      <c r="Q295" s="472">
        <v>0.2</v>
      </c>
      <c r="R295" s="472">
        <v>0.25</v>
      </c>
      <c r="S295" s="473"/>
    </row>
    <row r="296" spans="3:19">
      <c r="C296" s="464" t="s">
        <v>1539</v>
      </c>
      <c r="D296" s="465" t="s">
        <v>1545</v>
      </c>
      <c r="E296" s="466"/>
      <c r="F296" s="464" t="s">
        <v>1560</v>
      </c>
      <c r="G296" s="467" t="s">
        <v>1563</v>
      </c>
      <c r="H296" s="468">
        <v>45590</v>
      </c>
      <c r="I296" s="468">
        <v>46682</v>
      </c>
      <c r="J296" s="467" t="s">
        <v>1140</v>
      </c>
      <c r="K296" s="469">
        <v>202795.61</v>
      </c>
      <c r="L296" s="469">
        <v>200556.11</v>
      </c>
      <c r="M296" s="469">
        <v>202718.06460961472</v>
      </c>
      <c r="N296" s="470">
        <v>200000</v>
      </c>
      <c r="O296" s="471">
        <v>6.2E-2</v>
      </c>
      <c r="P296" s="472">
        <v>2.192834574641873E-3</v>
      </c>
      <c r="Q296" s="472">
        <v>0.2</v>
      </c>
      <c r="R296" s="472">
        <v>0.25</v>
      </c>
      <c r="S296" s="473"/>
    </row>
    <row r="297" spans="3:19">
      <c r="C297" s="464" t="s">
        <v>1539</v>
      </c>
      <c r="D297" s="465" t="s">
        <v>1545</v>
      </c>
      <c r="E297" s="466"/>
      <c r="F297" s="464" t="s">
        <v>1560</v>
      </c>
      <c r="G297" s="467" t="s">
        <v>1563</v>
      </c>
      <c r="H297" s="468">
        <v>45602</v>
      </c>
      <c r="I297" s="468">
        <v>46636</v>
      </c>
      <c r="J297" s="467" t="s">
        <v>1140</v>
      </c>
      <c r="K297" s="469">
        <v>256917.31</v>
      </c>
      <c r="L297" s="469">
        <v>252233.46</v>
      </c>
      <c r="M297" s="469">
        <v>253397.58076201842</v>
      </c>
      <c r="N297" s="470">
        <v>250000</v>
      </c>
      <c r="O297" s="471">
        <v>6.4500000000000002E-2</v>
      </c>
      <c r="P297" s="472">
        <v>2.7410432183023418E-3</v>
      </c>
      <c r="Q297" s="472">
        <v>0.2</v>
      </c>
      <c r="R297" s="472">
        <v>0.25</v>
      </c>
      <c r="S297" s="473"/>
    </row>
    <row r="298" spans="3:19">
      <c r="C298" s="464" t="s">
        <v>1539</v>
      </c>
      <c r="D298" s="465" t="s">
        <v>1545</v>
      </c>
      <c r="E298" s="466"/>
      <c r="F298" s="464" t="s">
        <v>1560</v>
      </c>
      <c r="G298" s="467" t="s">
        <v>1563</v>
      </c>
      <c r="H298" s="468">
        <v>45602</v>
      </c>
      <c r="I298" s="468">
        <v>46636</v>
      </c>
      <c r="J298" s="467" t="s">
        <v>1140</v>
      </c>
      <c r="K298" s="469">
        <v>256917.31</v>
      </c>
      <c r="L298" s="469">
        <v>252233.46</v>
      </c>
      <c r="M298" s="469">
        <v>253397.58076201842</v>
      </c>
      <c r="N298" s="470">
        <v>250000</v>
      </c>
      <c r="O298" s="471">
        <v>6.4500000000000002E-2</v>
      </c>
      <c r="P298" s="472">
        <v>2.7410432183023418E-3</v>
      </c>
      <c r="Q298" s="472">
        <v>0.2</v>
      </c>
      <c r="R298" s="472">
        <v>0.25</v>
      </c>
      <c r="S298" s="473"/>
    </row>
    <row r="299" spans="3:19">
      <c r="C299" s="464" t="s">
        <v>1542</v>
      </c>
      <c r="D299" s="465" t="s">
        <v>1555</v>
      </c>
      <c r="E299" s="466"/>
      <c r="F299" s="464" t="s">
        <v>1562</v>
      </c>
      <c r="G299" s="467" t="s">
        <v>1563</v>
      </c>
      <c r="H299" s="468">
        <v>45611</v>
      </c>
      <c r="I299" s="468">
        <v>46462</v>
      </c>
      <c r="J299" s="467" t="s">
        <v>1140</v>
      </c>
      <c r="K299" s="469">
        <v>494365.31</v>
      </c>
      <c r="L299" s="469">
        <v>493001.28</v>
      </c>
      <c r="M299" s="469">
        <v>493000</v>
      </c>
      <c r="N299" s="470">
        <v>493000</v>
      </c>
      <c r="O299" s="471">
        <v>7.7499999999999999E-2</v>
      </c>
      <c r="P299" s="472">
        <v>5.3328619103596622E-3</v>
      </c>
      <c r="Q299" s="472">
        <v>0.2</v>
      </c>
      <c r="R299" s="472">
        <v>0.25</v>
      </c>
      <c r="S299" s="473"/>
    </row>
    <row r="300" spans="3:19">
      <c r="C300" s="464" t="s">
        <v>1542</v>
      </c>
      <c r="D300" s="465" t="s">
        <v>1555</v>
      </c>
      <c r="E300" s="466"/>
      <c r="F300" s="464" t="s">
        <v>1562</v>
      </c>
      <c r="G300" s="467" t="s">
        <v>1563</v>
      </c>
      <c r="H300" s="468">
        <v>45614</v>
      </c>
      <c r="I300" s="468">
        <v>46462</v>
      </c>
      <c r="J300" s="467" t="s">
        <v>1140</v>
      </c>
      <c r="K300" s="469">
        <v>126348.76</v>
      </c>
      <c r="L300" s="469">
        <v>125999.45</v>
      </c>
      <c r="M300" s="469">
        <v>126000</v>
      </c>
      <c r="N300" s="470">
        <v>126000</v>
      </c>
      <c r="O300" s="471">
        <v>7.7499999999999999E-2</v>
      </c>
      <c r="P300" s="472">
        <v>1.3629626789154513E-3</v>
      </c>
      <c r="Q300" s="472">
        <v>0.2</v>
      </c>
      <c r="R300" s="472">
        <v>0.25</v>
      </c>
      <c r="S300" s="473"/>
    </row>
    <row r="301" spans="3:19">
      <c r="C301" s="464" t="s">
        <v>1541</v>
      </c>
      <c r="D301" s="465" t="s">
        <v>1551</v>
      </c>
      <c r="E301" s="466"/>
      <c r="F301" s="464" t="s">
        <v>1560</v>
      </c>
      <c r="G301" s="467" t="s">
        <v>1563</v>
      </c>
      <c r="H301" s="468">
        <v>45614</v>
      </c>
      <c r="I301" s="468">
        <v>47753</v>
      </c>
      <c r="J301" s="467" t="s">
        <v>1140</v>
      </c>
      <c r="K301" s="469">
        <v>2034.12</v>
      </c>
      <c r="L301" s="469">
        <v>2000.01</v>
      </c>
      <c r="M301" s="469">
        <v>2572.1412828851999</v>
      </c>
      <c r="N301" s="470">
        <v>2000</v>
      </c>
      <c r="O301" s="471">
        <v>6.5000000000000002E-2</v>
      </c>
      <c r="P301" s="472">
        <v>2.7823274392620934E-5</v>
      </c>
      <c r="Q301" s="472">
        <v>0.2</v>
      </c>
      <c r="R301" s="472">
        <v>0.25</v>
      </c>
      <c r="S301" s="473"/>
    </row>
    <row r="302" spans="3:19">
      <c r="C302" s="464" t="s">
        <v>1543</v>
      </c>
      <c r="D302" s="465" t="s">
        <v>1554</v>
      </c>
      <c r="E302" s="466"/>
      <c r="F302" s="464" t="s">
        <v>1560</v>
      </c>
      <c r="G302" s="467" t="s">
        <v>1563</v>
      </c>
      <c r="H302" s="468">
        <v>45614</v>
      </c>
      <c r="I302" s="468">
        <v>46829</v>
      </c>
      <c r="J302" s="467" t="s">
        <v>1140</v>
      </c>
      <c r="K302" s="469">
        <v>5078.9799999999996</v>
      </c>
      <c r="L302" s="469">
        <v>4999.99</v>
      </c>
      <c r="M302" s="469">
        <v>5001.6328323542621</v>
      </c>
      <c r="N302" s="470">
        <v>5000</v>
      </c>
      <c r="O302" s="471">
        <v>5.5E-2</v>
      </c>
      <c r="P302" s="472">
        <v>5.4103483207436832E-5</v>
      </c>
      <c r="Q302" s="472">
        <v>0.2</v>
      </c>
      <c r="R302" s="472">
        <v>0.25</v>
      </c>
      <c r="S302" s="473"/>
    </row>
    <row r="303" spans="3:19">
      <c r="C303" s="464" t="s">
        <v>1542</v>
      </c>
      <c r="D303" s="465" t="s">
        <v>1555</v>
      </c>
      <c r="E303" s="466"/>
      <c r="F303" s="464" t="s">
        <v>1562</v>
      </c>
      <c r="G303" s="467" t="s">
        <v>1563</v>
      </c>
      <c r="H303" s="468">
        <v>45615</v>
      </c>
      <c r="I303" s="468">
        <v>46462</v>
      </c>
      <c r="J303" s="467" t="s">
        <v>1140</v>
      </c>
      <c r="K303" s="469">
        <v>11028.68</v>
      </c>
      <c r="L303" s="469">
        <v>10997.62</v>
      </c>
      <c r="M303" s="469">
        <v>11000</v>
      </c>
      <c r="N303" s="470">
        <v>11000</v>
      </c>
      <c r="O303" s="471">
        <v>7.7499999999999999E-2</v>
      </c>
      <c r="P303" s="472">
        <v>1.1898880530214258E-4</v>
      </c>
      <c r="Q303" s="472">
        <v>0.2</v>
      </c>
      <c r="R303" s="472">
        <v>0.25</v>
      </c>
      <c r="S303" s="473"/>
    </row>
    <row r="304" spans="3:19">
      <c r="C304" s="464" t="s">
        <v>1542</v>
      </c>
      <c r="D304" s="465" t="s">
        <v>1556</v>
      </c>
      <c r="E304" s="466"/>
      <c r="F304" s="464" t="s">
        <v>1562</v>
      </c>
      <c r="G304" s="467" t="s">
        <v>1563</v>
      </c>
      <c r="H304" s="468">
        <v>45632</v>
      </c>
      <c r="I304" s="468">
        <v>47129</v>
      </c>
      <c r="J304" s="467" t="s">
        <v>1140</v>
      </c>
      <c r="K304" s="469">
        <v>103241.52</v>
      </c>
      <c r="L304" s="469">
        <v>102000.08</v>
      </c>
      <c r="M304" s="469">
        <v>102000</v>
      </c>
      <c r="N304" s="470">
        <v>102000</v>
      </c>
      <c r="O304" s="471">
        <v>0.06</v>
      </c>
      <c r="P304" s="472">
        <v>1.1033507400744129E-3</v>
      </c>
      <c r="Q304" s="472">
        <v>0.2</v>
      </c>
      <c r="R304" s="472">
        <v>0.25</v>
      </c>
      <c r="S304" s="473"/>
    </row>
    <row r="305" spans="3:19">
      <c r="C305" s="464" t="s">
        <v>1542</v>
      </c>
      <c r="D305" s="465" t="s">
        <v>1556</v>
      </c>
      <c r="E305" s="466"/>
      <c r="F305" s="464" t="s">
        <v>1562</v>
      </c>
      <c r="G305" s="467" t="s">
        <v>1563</v>
      </c>
      <c r="H305" s="468">
        <v>45636</v>
      </c>
      <c r="I305" s="468">
        <v>47129</v>
      </c>
      <c r="J305" s="467" t="s">
        <v>1140</v>
      </c>
      <c r="K305" s="469">
        <v>70851.97</v>
      </c>
      <c r="L305" s="469">
        <v>70000.23</v>
      </c>
      <c r="M305" s="469">
        <v>70000</v>
      </c>
      <c r="N305" s="470">
        <v>70000</v>
      </c>
      <c r="O305" s="471">
        <v>0.06</v>
      </c>
      <c r="P305" s="472">
        <v>7.5720148828636185E-4</v>
      </c>
      <c r="Q305" s="472">
        <v>0.2</v>
      </c>
      <c r="R305" s="472">
        <v>0.25</v>
      </c>
      <c r="S305" s="473"/>
    </row>
    <row r="306" spans="3:19">
      <c r="C306" s="464" t="s">
        <v>1543</v>
      </c>
      <c r="D306" s="465" t="s">
        <v>1557</v>
      </c>
      <c r="E306" s="466"/>
      <c r="F306" s="464" t="s">
        <v>1562</v>
      </c>
      <c r="G306" s="467" t="s">
        <v>1563</v>
      </c>
      <c r="H306" s="468">
        <v>45645</v>
      </c>
      <c r="I306" s="468">
        <v>46742</v>
      </c>
      <c r="J306" s="467" t="s">
        <v>1140</v>
      </c>
      <c r="K306" s="469">
        <v>1001605.44</v>
      </c>
      <c r="L306" s="469">
        <v>973338.53</v>
      </c>
      <c r="M306" s="469">
        <v>1000326.5664708524</v>
      </c>
      <c r="N306" s="470">
        <v>1000000</v>
      </c>
      <c r="O306" s="471">
        <v>5.3999999999999999E-2</v>
      </c>
      <c r="P306" s="472">
        <v>1.0820696641487366E-2</v>
      </c>
      <c r="Q306" s="472">
        <v>0.2</v>
      </c>
      <c r="R306" s="472">
        <v>0.25</v>
      </c>
      <c r="S306" s="473"/>
    </row>
    <row r="307" spans="3:19">
      <c r="C307" s="464" t="s">
        <v>1543</v>
      </c>
      <c r="D307" s="465" t="s">
        <v>1557</v>
      </c>
      <c r="E307" s="466"/>
      <c r="F307" s="464" t="s">
        <v>1562</v>
      </c>
      <c r="G307" s="467" t="s">
        <v>1563</v>
      </c>
      <c r="H307" s="468">
        <v>45645</v>
      </c>
      <c r="I307" s="468">
        <v>46192</v>
      </c>
      <c r="J307" s="467" t="s">
        <v>1140</v>
      </c>
      <c r="K307" s="469">
        <v>200404.34</v>
      </c>
      <c r="L307" s="469">
        <v>194955.82</v>
      </c>
      <c r="M307" s="469">
        <v>200340.01329417</v>
      </c>
      <c r="N307" s="470">
        <v>200000</v>
      </c>
      <c r="O307" s="471">
        <v>5.2499999999999998E-2</v>
      </c>
      <c r="P307" s="472">
        <v>2.1671108032807864E-3</v>
      </c>
      <c r="Q307" s="472">
        <v>0.2</v>
      </c>
      <c r="R307" s="472">
        <v>0.25</v>
      </c>
      <c r="S307" s="473"/>
    </row>
    <row r="308" spans="3:19">
      <c r="C308" s="464" t="s">
        <v>1539</v>
      </c>
      <c r="D308" s="465" t="s">
        <v>1544</v>
      </c>
      <c r="E308" s="466"/>
      <c r="F308" s="464" t="s">
        <v>1560</v>
      </c>
      <c r="G308" s="467" t="s">
        <v>1563</v>
      </c>
      <c r="H308" s="468">
        <v>45646</v>
      </c>
      <c r="I308" s="468">
        <v>46062</v>
      </c>
      <c r="J308" s="467" t="s">
        <v>1140</v>
      </c>
      <c r="K308" s="469">
        <v>256374.66</v>
      </c>
      <c r="L308" s="469">
        <v>250518.53</v>
      </c>
      <c r="M308" s="469">
        <v>253397.58076201842</v>
      </c>
      <c r="N308" s="470">
        <v>250000</v>
      </c>
      <c r="O308" s="471">
        <v>6.0999999999999999E-2</v>
      </c>
      <c r="P308" s="472">
        <v>2.7410432183023418E-3</v>
      </c>
      <c r="Q308" s="472">
        <v>0.2</v>
      </c>
      <c r="R308" s="472">
        <v>0.25</v>
      </c>
      <c r="S308" s="473"/>
    </row>
    <row r="309" spans="3:19">
      <c r="C309" s="464" t="s">
        <v>1539</v>
      </c>
      <c r="D309" s="465" t="s">
        <v>1544</v>
      </c>
      <c r="E309" s="466"/>
      <c r="F309" s="464" t="s">
        <v>1560</v>
      </c>
      <c r="G309" s="467" t="s">
        <v>1563</v>
      </c>
      <c r="H309" s="468">
        <v>45646</v>
      </c>
      <c r="I309" s="468">
        <v>46062</v>
      </c>
      <c r="J309" s="467" t="s">
        <v>1140</v>
      </c>
      <c r="K309" s="469">
        <v>256374.66</v>
      </c>
      <c r="L309" s="469">
        <v>250518.53</v>
      </c>
      <c r="M309" s="469">
        <v>253397.58076201842</v>
      </c>
      <c r="N309" s="470">
        <v>250000</v>
      </c>
      <c r="O309" s="471">
        <v>6.0999999999999999E-2</v>
      </c>
      <c r="P309" s="472">
        <v>2.7410432183023418E-3</v>
      </c>
      <c r="Q309" s="472">
        <v>0.2</v>
      </c>
      <c r="R309" s="472">
        <v>0.25</v>
      </c>
      <c r="S309" s="473"/>
    </row>
    <row r="310" spans="3:19">
      <c r="C310" s="464" t="s">
        <v>1539</v>
      </c>
      <c r="D310" s="465" t="s">
        <v>1544</v>
      </c>
      <c r="E310" s="466"/>
      <c r="F310" s="464" t="s">
        <v>1560</v>
      </c>
      <c r="G310" s="467" t="s">
        <v>1563</v>
      </c>
      <c r="H310" s="468">
        <v>45646</v>
      </c>
      <c r="I310" s="468">
        <v>46062</v>
      </c>
      <c r="J310" s="467" t="s">
        <v>1140</v>
      </c>
      <c r="K310" s="469">
        <v>256374.66</v>
      </c>
      <c r="L310" s="469">
        <v>250518.53</v>
      </c>
      <c r="M310" s="469">
        <v>253397.58076201842</v>
      </c>
      <c r="N310" s="470">
        <v>250000</v>
      </c>
      <c r="O310" s="471">
        <v>6.0999999999999999E-2</v>
      </c>
      <c r="P310" s="472">
        <v>2.7410432183023418E-3</v>
      </c>
      <c r="Q310" s="472">
        <v>0.2</v>
      </c>
      <c r="R310" s="472">
        <v>0.25</v>
      </c>
      <c r="S310" s="473"/>
    </row>
    <row r="311" spans="3:19">
      <c r="C311" s="464" t="s">
        <v>1539</v>
      </c>
      <c r="D311" s="465" t="s">
        <v>1544</v>
      </c>
      <c r="E311" s="466"/>
      <c r="F311" s="464" t="s">
        <v>1560</v>
      </c>
      <c r="G311" s="467" t="s">
        <v>1563</v>
      </c>
      <c r="H311" s="468">
        <v>45646</v>
      </c>
      <c r="I311" s="468">
        <v>46062</v>
      </c>
      <c r="J311" s="467" t="s">
        <v>1140</v>
      </c>
      <c r="K311" s="469">
        <v>256374.66</v>
      </c>
      <c r="L311" s="469">
        <v>250518.53</v>
      </c>
      <c r="M311" s="469">
        <v>253397.58076201842</v>
      </c>
      <c r="N311" s="470">
        <v>250000</v>
      </c>
      <c r="O311" s="471">
        <v>6.0999999999999999E-2</v>
      </c>
      <c r="P311" s="472">
        <v>2.7410432183023418E-3</v>
      </c>
      <c r="Q311" s="472">
        <v>0.2</v>
      </c>
      <c r="R311" s="472">
        <v>0.25</v>
      </c>
      <c r="S311" s="473"/>
    </row>
    <row r="312" spans="3:19">
      <c r="C312" s="464" t="s">
        <v>1543</v>
      </c>
      <c r="D312" s="465" t="s">
        <v>1546</v>
      </c>
      <c r="E312" s="466"/>
      <c r="F312" s="464" t="s">
        <v>1560</v>
      </c>
      <c r="G312" s="467" t="s">
        <v>1563</v>
      </c>
      <c r="H312" s="468">
        <v>45646</v>
      </c>
      <c r="I312" s="468">
        <v>46721</v>
      </c>
      <c r="J312" s="467" t="s">
        <v>1140</v>
      </c>
      <c r="K312" s="469">
        <v>1000003.88</v>
      </c>
      <c r="L312" s="469">
        <v>1000000</v>
      </c>
      <c r="M312" s="469">
        <v>1000326.5664708524</v>
      </c>
      <c r="N312" s="470">
        <v>1000000</v>
      </c>
      <c r="O312" s="471">
        <v>5.5E-2</v>
      </c>
      <c r="P312" s="472">
        <v>1.0820696641487366E-2</v>
      </c>
      <c r="Q312" s="472">
        <v>0.2</v>
      </c>
      <c r="R312" s="472">
        <v>0.25</v>
      </c>
      <c r="S312" s="473"/>
    </row>
    <row r="313" spans="3:19">
      <c r="C313" s="464" t="s">
        <v>1539</v>
      </c>
      <c r="D313" s="465" t="s">
        <v>1554</v>
      </c>
      <c r="E313" s="466"/>
      <c r="F313" s="464" t="s">
        <v>1560</v>
      </c>
      <c r="G313" s="467" t="s">
        <v>1563</v>
      </c>
      <c r="H313" s="468">
        <v>45649</v>
      </c>
      <c r="I313" s="468">
        <v>46191</v>
      </c>
      <c r="J313" s="467" t="s">
        <v>1140</v>
      </c>
      <c r="K313" s="469">
        <v>200332.39</v>
      </c>
      <c r="L313" s="469">
        <v>199999.73</v>
      </c>
      <c r="M313" s="469">
        <v>202718.06460961472</v>
      </c>
      <c r="N313" s="470">
        <v>200000</v>
      </c>
      <c r="O313" s="471">
        <v>6.0999999999999999E-2</v>
      </c>
      <c r="P313" s="472">
        <v>2.192834574641873E-3</v>
      </c>
      <c r="Q313" s="472">
        <v>0.2</v>
      </c>
      <c r="R313" s="472">
        <v>0.25</v>
      </c>
      <c r="S313" s="473"/>
    </row>
    <row r="314" spans="3:19">
      <c r="C314" s="464" t="s">
        <v>1539</v>
      </c>
      <c r="D314" s="465" t="s">
        <v>1554</v>
      </c>
      <c r="E314" s="466"/>
      <c r="F314" s="464" t="s">
        <v>1560</v>
      </c>
      <c r="G314" s="467" t="s">
        <v>1563</v>
      </c>
      <c r="H314" s="468">
        <v>45649</v>
      </c>
      <c r="I314" s="468">
        <v>46191</v>
      </c>
      <c r="J314" s="467" t="s">
        <v>1140</v>
      </c>
      <c r="K314" s="469">
        <v>200332.39</v>
      </c>
      <c r="L314" s="469">
        <v>199999.73</v>
      </c>
      <c r="M314" s="469">
        <v>202718.06460961472</v>
      </c>
      <c r="N314" s="470">
        <v>200000</v>
      </c>
      <c r="O314" s="471">
        <v>6.0999999999999999E-2</v>
      </c>
      <c r="P314" s="472">
        <v>2.192834574641873E-3</v>
      </c>
      <c r="Q314" s="472">
        <v>0.2</v>
      </c>
      <c r="R314" s="472">
        <v>0.25</v>
      </c>
      <c r="S314" s="473"/>
    </row>
    <row r="315" spans="3:19">
      <c r="C315" s="464" t="s">
        <v>1539</v>
      </c>
      <c r="D315" s="465" t="s">
        <v>1558</v>
      </c>
      <c r="E315" s="466"/>
      <c r="F315" s="464" t="s">
        <v>1560</v>
      </c>
      <c r="G315" s="467" t="s">
        <v>1563</v>
      </c>
      <c r="H315" s="468">
        <v>45649</v>
      </c>
      <c r="I315" s="468">
        <v>46202</v>
      </c>
      <c r="J315" s="467" t="s">
        <v>1140</v>
      </c>
      <c r="K315" s="469">
        <v>100210.02</v>
      </c>
      <c r="L315" s="469">
        <v>99999.99</v>
      </c>
      <c r="M315" s="469">
        <v>101359.03230480736</v>
      </c>
      <c r="N315" s="470">
        <v>100000</v>
      </c>
      <c r="O315" s="471">
        <v>6.4500000000000002E-2</v>
      </c>
      <c r="P315" s="472">
        <v>1.0964172873209365E-3</v>
      </c>
      <c r="Q315" s="472">
        <v>0.2</v>
      </c>
      <c r="R315" s="472">
        <v>0.25</v>
      </c>
      <c r="S315" s="473"/>
    </row>
    <row r="316" spans="3:19">
      <c r="C316" s="464" t="s">
        <v>1539</v>
      </c>
      <c r="D316" s="465" t="s">
        <v>1554</v>
      </c>
      <c r="E316" s="466"/>
      <c r="F316" s="464" t="s">
        <v>1560</v>
      </c>
      <c r="G316" s="467" t="s">
        <v>1563</v>
      </c>
      <c r="H316" s="468">
        <v>45649</v>
      </c>
      <c r="I316" s="468">
        <v>46191</v>
      </c>
      <c r="J316" s="467" t="s">
        <v>1140</v>
      </c>
      <c r="K316" s="469">
        <v>200332.39</v>
      </c>
      <c r="L316" s="469">
        <v>199999.73</v>
      </c>
      <c r="M316" s="469">
        <v>202718.06460961472</v>
      </c>
      <c r="N316" s="470">
        <v>200000</v>
      </c>
      <c r="O316" s="471">
        <v>6.0999999999999999E-2</v>
      </c>
      <c r="P316" s="472">
        <v>2.192834574641873E-3</v>
      </c>
      <c r="Q316" s="472">
        <v>0.2</v>
      </c>
      <c r="R316" s="472">
        <v>0.25</v>
      </c>
      <c r="S316" s="473"/>
    </row>
    <row r="317" spans="3:19">
      <c r="C317" s="464" t="s">
        <v>1539</v>
      </c>
      <c r="D317" s="465" t="s">
        <v>1558</v>
      </c>
      <c r="E317" s="466"/>
      <c r="F317" s="464" t="s">
        <v>1560</v>
      </c>
      <c r="G317" s="467" t="s">
        <v>1563</v>
      </c>
      <c r="H317" s="468">
        <v>45649</v>
      </c>
      <c r="I317" s="468">
        <v>46202</v>
      </c>
      <c r="J317" s="467" t="s">
        <v>1140</v>
      </c>
      <c r="K317" s="469">
        <v>100210.02</v>
      </c>
      <c r="L317" s="469">
        <v>99999.99</v>
      </c>
      <c r="M317" s="469">
        <v>101359.03230480736</v>
      </c>
      <c r="N317" s="470">
        <v>100000</v>
      </c>
      <c r="O317" s="471">
        <v>6.4500000000000002E-2</v>
      </c>
      <c r="P317" s="472">
        <v>1.0964172873209365E-3</v>
      </c>
      <c r="Q317" s="472">
        <v>0.2</v>
      </c>
      <c r="R317" s="472">
        <v>0.25</v>
      </c>
      <c r="S317" s="473"/>
    </row>
    <row r="318" spans="3:19">
      <c r="C318" s="464" t="s">
        <v>1539</v>
      </c>
      <c r="D318" s="465" t="s">
        <v>1558</v>
      </c>
      <c r="E318" s="466"/>
      <c r="F318" s="464" t="s">
        <v>1560</v>
      </c>
      <c r="G318" s="467" t="s">
        <v>1563</v>
      </c>
      <c r="H318" s="468">
        <v>45649</v>
      </c>
      <c r="I318" s="468">
        <v>46202</v>
      </c>
      <c r="J318" s="467" t="s">
        <v>1140</v>
      </c>
      <c r="K318" s="469">
        <v>100210.02</v>
      </c>
      <c r="L318" s="469">
        <v>99999.99</v>
      </c>
      <c r="M318" s="469">
        <v>101359.03230480736</v>
      </c>
      <c r="N318" s="470">
        <v>100000</v>
      </c>
      <c r="O318" s="471">
        <v>6.4500000000000002E-2</v>
      </c>
      <c r="P318" s="472">
        <v>1.0964172873209365E-3</v>
      </c>
      <c r="Q318" s="472">
        <v>0.2</v>
      </c>
      <c r="R318" s="472">
        <v>0.25</v>
      </c>
      <c r="S318" s="473"/>
    </row>
    <row r="319" spans="3:19">
      <c r="C319" s="464" t="s">
        <v>1539</v>
      </c>
      <c r="D319" s="465" t="s">
        <v>1558</v>
      </c>
      <c r="E319" s="466"/>
      <c r="F319" s="464" t="s">
        <v>1560</v>
      </c>
      <c r="G319" s="467" t="s">
        <v>1563</v>
      </c>
      <c r="H319" s="468">
        <v>45649</v>
      </c>
      <c r="I319" s="468">
        <v>46202</v>
      </c>
      <c r="J319" s="467" t="s">
        <v>1140</v>
      </c>
      <c r="K319" s="469">
        <v>100210.02</v>
      </c>
      <c r="L319" s="469">
        <v>99999.99</v>
      </c>
      <c r="M319" s="469">
        <v>101359.03230480736</v>
      </c>
      <c r="N319" s="470">
        <v>100000</v>
      </c>
      <c r="O319" s="471">
        <v>6.4500000000000002E-2</v>
      </c>
      <c r="P319" s="472">
        <v>1.0964172873209365E-3</v>
      </c>
      <c r="Q319" s="472">
        <v>0.2</v>
      </c>
      <c r="R319" s="472">
        <v>0.25</v>
      </c>
      <c r="S319" s="473"/>
    </row>
    <row r="320" spans="3:19">
      <c r="C320" s="464" t="s">
        <v>1539</v>
      </c>
      <c r="D320" s="465" t="s">
        <v>1544</v>
      </c>
      <c r="E320" s="466"/>
      <c r="F320" s="464" t="s">
        <v>1560</v>
      </c>
      <c r="G320" s="467" t="s">
        <v>1563</v>
      </c>
      <c r="H320" s="468">
        <v>45673</v>
      </c>
      <c r="I320" s="468">
        <v>46223</v>
      </c>
      <c r="J320" s="467" t="s">
        <v>1140</v>
      </c>
      <c r="K320" s="469">
        <v>257263.49</v>
      </c>
      <c r="L320" s="469">
        <v>243086.98</v>
      </c>
      <c r="M320" s="469">
        <v>253397.58076201842</v>
      </c>
      <c r="N320" s="470">
        <v>250000</v>
      </c>
      <c r="O320" s="471">
        <v>6.0999999999999999E-2</v>
      </c>
      <c r="P320" s="472">
        <v>2.7410432183023418E-3</v>
      </c>
      <c r="Q320" s="472">
        <v>0.2</v>
      </c>
      <c r="R320" s="472">
        <v>0.25</v>
      </c>
      <c r="S320" s="473"/>
    </row>
    <row r="321" spans="3:19">
      <c r="C321" s="464" t="s">
        <v>1539</v>
      </c>
      <c r="D321" s="465" t="s">
        <v>1544</v>
      </c>
      <c r="E321" s="466"/>
      <c r="F321" s="464" t="s">
        <v>1560</v>
      </c>
      <c r="G321" s="467" t="s">
        <v>1563</v>
      </c>
      <c r="H321" s="468">
        <v>45673</v>
      </c>
      <c r="I321" s="468">
        <v>46223</v>
      </c>
      <c r="J321" s="467" t="s">
        <v>1140</v>
      </c>
      <c r="K321" s="469">
        <v>257263.49</v>
      </c>
      <c r="L321" s="469">
        <v>243086.98</v>
      </c>
      <c r="M321" s="469">
        <v>253397.58076201842</v>
      </c>
      <c r="N321" s="470">
        <v>250000</v>
      </c>
      <c r="O321" s="471">
        <v>6.0999999999999999E-2</v>
      </c>
      <c r="P321" s="472">
        <v>2.7410432183023418E-3</v>
      </c>
      <c r="Q321" s="472">
        <v>0.2</v>
      </c>
      <c r="R321" s="472">
        <v>0.25</v>
      </c>
      <c r="S321" s="473"/>
    </row>
    <row r="322" spans="3:19">
      <c r="C322" s="464" t="s">
        <v>1539</v>
      </c>
      <c r="D322" s="465" t="s">
        <v>1544</v>
      </c>
      <c r="E322" s="466"/>
      <c r="F322" s="464" t="s">
        <v>1560</v>
      </c>
      <c r="G322" s="467" t="s">
        <v>1563</v>
      </c>
      <c r="H322" s="468">
        <v>45673</v>
      </c>
      <c r="I322" s="468">
        <v>46223</v>
      </c>
      <c r="J322" s="467" t="s">
        <v>1140</v>
      </c>
      <c r="K322" s="469">
        <v>257263.49</v>
      </c>
      <c r="L322" s="469">
        <v>243086.98</v>
      </c>
      <c r="M322" s="469">
        <v>253397.58076201842</v>
      </c>
      <c r="N322" s="470">
        <v>250000</v>
      </c>
      <c r="O322" s="471">
        <v>6.0999999999999999E-2</v>
      </c>
      <c r="P322" s="472">
        <v>2.7410432183023418E-3</v>
      </c>
      <c r="Q322" s="472">
        <v>0.2</v>
      </c>
      <c r="R322" s="472">
        <v>0.25</v>
      </c>
      <c r="S322" s="473"/>
    </row>
    <row r="323" spans="3:19">
      <c r="C323" s="464" t="s">
        <v>1539</v>
      </c>
      <c r="D323" s="465" t="s">
        <v>1544</v>
      </c>
      <c r="E323" s="466"/>
      <c r="F323" s="464" t="s">
        <v>1560</v>
      </c>
      <c r="G323" s="467" t="s">
        <v>1563</v>
      </c>
      <c r="H323" s="468">
        <v>45673</v>
      </c>
      <c r="I323" s="468">
        <v>46223</v>
      </c>
      <c r="J323" s="467" t="s">
        <v>1140</v>
      </c>
      <c r="K323" s="469">
        <v>257263.49</v>
      </c>
      <c r="L323" s="469">
        <v>243086.98</v>
      </c>
      <c r="M323" s="469">
        <v>253397.58076201842</v>
      </c>
      <c r="N323" s="470">
        <v>250000</v>
      </c>
      <c r="O323" s="471">
        <v>6.0999999999999999E-2</v>
      </c>
      <c r="P323" s="472">
        <v>2.7410432183023418E-3</v>
      </c>
      <c r="Q323" s="472">
        <v>0.2</v>
      </c>
      <c r="R323" s="472">
        <v>0.25</v>
      </c>
      <c r="S323" s="473"/>
    </row>
    <row r="324" spans="3:19">
      <c r="C324" s="464" t="s">
        <v>1539</v>
      </c>
      <c r="D324" s="465" t="s">
        <v>1544</v>
      </c>
      <c r="E324" s="466"/>
      <c r="F324" s="464" t="s">
        <v>1560</v>
      </c>
      <c r="G324" s="467" t="s">
        <v>1563</v>
      </c>
      <c r="H324" s="468">
        <v>45678</v>
      </c>
      <c r="I324" s="468">
        <v>46227</v>
      </c>
      <c r="J324" s="467" t="s">
        <v>1140</v>
      </c>
      <c r="K324" s="469">
        <v>257041.88</v>
      </c>
      <c r="L324" s="469">
        <v>242976.76</v>
      </c>
      <c r="M324" s="469">
        <v>253397.58076201842</v>
      </c>
      <c r="N324" s="470">
        <v>250000</v>
      </c>
      <c r="O324" s="471">
        <v>6.0999999999999999E-2</v>
      </c>
      <c r="P324" s="472">
        <v>2.7410432183023418E-3</v>
      </c>
      <c r="Q324" s="472">
        <v>0.2</v>
      </c>
      <c r="R324" s="472">
        <v>0.25</v>
      </c>
      <c r="S324" s="473"/>
    </row>
    <row r="325" spans="3:19">
      <c r="C325" s="464" t="s">
        <v>1539</v>
      </c>
      <c r="D325" s="465" t="s">
        <v>1544</v>
      </c>
      <c r="E325" s="466"/>
      <c r="F325" s="464" t="s">
        <v>1560</v>
      </c>
      <c r="G325" s="467" t="s">
        <v>1563</v>
      </c>
      <c r="H325" s="468">
        <v>45678</v>
      </c>
      <c r="I325" s="468">
        <v>46227</v>
      </c>
      <c r="J325" s="467" t="s">
        <v>1140</v>
      </c>
      <c r="K325" s="469">
        <v>257041.88</v>
      </c>
      <c r="L325" s="469">
        <v>242976.76</v>
      </c>
      <c r="M325" s="469">
        <v>253397.58076201842</v>
      </c>
      <c r="N325" s="470">
        <v>250000</v>
      </c>
      <c r="O325" s="471">
        <v>6.0999999999999999E-2</v>
      </c>
      <c r="P325" s="472">
        <v>2.7410432183023418E-3</v>
      </c>
      <c r="Q325" s="472">
        <v>0.2</v>
      </c>
      <c r="R325" s="472">
        <v>0.25</v>
      </c>
      <c r="S325" s="473"/>
    </row>
    <row r="326" spans="3:19">
      <c r="C326" s="464" t="s">
        <v>1539</v>
      </c>
      <c r="D326" s="465" t="s">
        <v>1544</v>
      </c>
      <c r="E326" s="466"/>
      <c r="F326" s="464" t="s">
        <v>1560</v>
      </c>
      <c r="G326" s="467" t="s">
        <v>1563</v>
      </c>
      <c r="H326" s="468">
        <v>45678</v>
      </c>
      <c r="I326" s="468">
        <v>46227</v>
      </c>
      <c r="J326" s="467" t="s">
        <v>1140</v>
      </c>
      <c r="K326" s="469">
        <v>257041.88</v>
      </c>
      <c r="L326" s="469">
        <v>242976.76</v>
      </c>
      <c r="M326" s="469">
        <v>253397.58076201842</v>
      </c>
      <c r="N326" s="470">
        <v>250000</v>
      </c>
      <c r="O326" s="471">
        <v>6.0999999999999999E-2</v>
      </c>
      <c r="P326" s="472">
        <v>2.7410432183023418E-3</v>
      </c>
      <c r="Q326" s="472">
        <v>0.2</v>
      </c>
      <c r="R326" s="472">
        <v>0.25</v>
      </c>
      <c r="S326" s="473"/>
    </row>
    <row r="327" spans="3:19">
      <c r="C327" s="464" t="s">
        <v>1539</v>
      </c>
      <c r="D327" s="465" t="s">
        <v>1544</v>
      </c>
      <c r="E327" s="466"/>
      <c r="F327" s="464" t="s">
        <v>1560</v>
      </c>
      <c r="G327" s="467" t="s">
        <v>1563</v>
      </c>
      <c r="H327" s="468">
        <v>45678</v>
      </c>
      <c r="I327" s="468">
        <v>46227</v>
      </c>
      <c r="J327" s="467" t="s">
        <v>1140</v>
      </c>
      <c r="K327" s="469">
        <v>257041.88</v>
      </c>
      <c r="L327" s="469">
        <v>242976.76</v>
      </c>
      <c r="M327" s="469">
        <v>253397.58076201842</v>
      </c>
      <c r="N327" s="470">
        <v>250000</v>
      </c>
      <c r="O327" s="471">
        <v>6.0999999999999999E-2</v>
      </c>
      <c r="P327" s="472">
        <v>2.7410432183023418E-3</v>
      </c>
      <c r="Q327" s="472">
        <v>0.2</v>
      </c>
      <c r="R327" s="472">
        <v>0.25</v>
      </c>
      <c r="S327" s="473"/>
    </row>
    <row r="328" spans="3:19">
      <c r="C328" s="464" t="s">
        <v>1539</v>
      </c>
      <c r="D328" s="465" t="s">
        <v>1546</v>
      </c>
      <c r="E328" s="466"/>
      <c r="F328" s="464" t="s">
        <v>1560</v>
      </c>
      <c r="G328" s="467" t="s">
        <v>1563</v>
      </c>
      <c r="H328" s="468">
        <v>45678</v>
      </c>
      <c r="I328" s="468">
        <v>46230</v>
      </c>
      <c r="J328" s="467" t="s">
        <v>1140</v>
      </c>
      <c r="K328" s="469">
        <v>252872.12</v>
      </c>
      <c r="L328" s="469">
        <v>246319.39</v>
      </c>
      <c r="M328" s="469">
        <v>253397.58076201842</v>
      </c>
      <c r="N328" s="470">
        <v>250000</v>
      </c>
      <c r="O328" s="471">
        <v>0.06</v>
      </c>
      <c r="P328" s="472">
        <v>2.7410432183023418E-3</v>
      </c>
      <c r="Q328" s="472">
        <v>0.2</v>
      </c>
      <c r="R328" s="472">
        <v>0.25</v>
      </c>
      <c r="S328" s="473"/>
    </row>
    <row r="329" spans="3:19">
      <c r="C329" s="464" t="s">
        <v>1539</v>
      </c>
      <c r="D329" s="465" t="s">
        <v>1546</v>
      </c>
      <c r="E329" s="466"/>
      <c r="F329" s="464" t="s">
        <v>1560</v>
      </c>
      <c r="G329" s="467" t="s">
        <v>1563</v>
      </c>
      <c r="H329" s="468">
        <v>45678</v>
      </c>
      <c r="I329" s="468">
        <v>46230</v>
      </c>
      <c r="J329" s="467" t="s">
        <v>1140</v>
      </c>
      <c r="K329" s="469">
        <v>252872.12</v>
      </c>
      <c r="L329" s="469">
        <v>246319.39</v>
      </c>
      <c r="M329" s="469">
        <v>253397.58076201842</v>
      </c>
      <c r="N329" s="470">
        <v>250000</v>
      </c>
      <c r="O329" s="471">
        <v>0.06</v>
      </c>
      <c r="P329" s="472">
        <v>2.7410432183023418E-3</v>
      </c>
      <c r="Q329" s="472">
        <v>0.2</v>
      </c>
      <c r="R329" s="472">
        <v>0.25</v>
      </c>
      <c r="S329" s="473"/>
    </row>
    <row r="330" spans="3:19">
      <c r="C330" s="464" t="s">
        <v>1539</v>
      </c>
      <c r="D330" s="465" t="s">
        <v>1546</v>
      </c>
      <c r="E330" s="466"/>
      <c r="F330" s="464" t="s">
        <v>1560</v>
      </c>
      <c r="G330" s="467" t="s">
        <v>1563</v>
      </c>
      <c r="H330" s="468">
        <v>45678</v>
      </c>
      <c r="I330" s="468">
        <v>46230</v>
      </c>
      <c r="J330" s="467" t="s">
        <v>1140</v>
      </c>
      <c r="K330" s="469">
        <v>252872.12</v>
      </c>
      <c r="L330" s="469">
        <v>246319.39</v>
      </c>
      <c r="M330" s="469">
        <v>253397.58076201842</v>
      </c>
      <c r="N330" s="470">
        <v>250000</v>
      </c>
      <c r="O330" s="471">
        <v>0.06</v>
      </c>
      <c r="P330" s="472">
        <v>2.7410432183023418E-3</v>
      </c>
      <c r="Q330" s="472">
        <v>0.2</v>
      </c>
      <c r="R330" s="472">
        <v>0.25</v>
      </c>
      <c r="S330" s="473"/>
    </row>
    <row r="331" spans="3:19">
      <c r="C331" s="464" t="s">
        <v>1539</v>
      </c>
      <c r="D331" s="465" t="s">
        <v>1546</v>
      </c>
      <c r="E331" s="466"/>
      <c r="F331" s="464" t="s">
        <v>1560</v>
      </c>
      <c r="G331" s="467" t="s">
        <v>1563</v>
      </c>
      <c r="H331" s="468">
        <v>45678</v>
      </c>
      <c r="I331" s="468">
        <v>46230</v>
      </c>
      <c r="J331" s="467" t="s">
        <v>1140</v>
      </c>
      <c r="K331" s="469">
        <v>252872.12</v>
      </c>
      <c r="L331" s="469">
        <v>246319.39</v>
      </c>
      <c r="M331" s="469">
        <v>253397.58076201842</v>
      </c>
      <c r="N331" s="470">
        <v>250000</v>
      </c>
      <c r="O331" s="471">
        <v>0.06</v>
      </c>
      <c r="P331" s="472">
        <v>2.7410432183023418E-3</v>
      </c>
      <c r="Q331" s="472">
        <v>0.2</v>
      </c>
      <c r="R331" s="472">
        <v>0.25</v>
      </c>
      <c r="S331" s="473"/>
    </row>
    <row r="332" spans="3:19">
      <c r="C332" s="464" t="s">
        <v>1539</v>
      </c>
      <c r="D332" s="465" t="s">
        <v>1552</v>
      </c>
      <c r="E332" s="466"/>
      <c r="F332" s="464" t="s">
        <v>1560</v>
      </c>
      <c r="G332" s="467" t="s">
        <v>1563</v>
      </c>
      <c r="H332" s="468">
        <v>45680</v>
      </c>
      <c r="I332" s="468">
        <v>46160</v>
      </c>
      <c r="J332" s="467" t="s">
        <v>1140</v>
      </c>
      <c r="K332" s="469">
        <v>506818.44</v>
      </c>
      <c r="L332" s="469">
        <v>502553.68</v>
      </c>
      <c r="M332" s="469">
        <v>506795.16152403684</v>
      </c>
      <c r="N332" s="470">
        <v>500000</v>
      </c>
      <c r="O332" s="471">
        <v>6.4500000000000002E-2</v>
      </c>
      <c r="P332" s="472">
        <v>5.4820864366046836E-3</v>
      </c>
      <c r="Q332" s="472">
        <v>0.2</v>
      </c>
      <c r="R332" s="472">
        <v>0.25</v>
      </c>
      <c r="S332" s="473"/>
    </row>
    <row r="333" spans="3:19">
      <c r="C333" s="464" t="s">
        <v>1539</v>
      </c>
      <c r="D333" s="465" t="s">
        <v>1552</v>
      </c>
      <c r="E333" s="466"/>
      <c r="F333" s="464" t="s">
        <v>1560</v>
      </c>
      <c r="G333" s="467" t="s">
        <v>1563</v>
      </c>
      <c r="H333" s="468">
        <v>45680</v>
      </c>
      <c r="I333" s="468">
        <v>46160</v>
      </c>
      <c r="J333" s="467" t="s">
        <v>1140</v>
      </c>
      <c r="K333" s="469">
        <v>506818.44</v>
      </c>
      <c r="L333" s="469">
        <v>502553.68</v>
      </c>
      <c r="M333" s="469">
        <v>506795.16152403684</v>
      </c>
      <c r="N333" s="470">
        <v>500000</v>
      </c>
      <c r="O333" s="471">
        <v>6.4500000000000002E-2</v>
      </c>
      <c r="P333" s="472">
        <v>5.4820864366046836E-3</v>
      </c>
      <c r="Q333" s="472">
        <v>0.2</v>
      </c>
      <c r="R333" s="472">
        <v>0.25</v>
      </c>
      <c r="S333" s="473"/>
    </row>
    <row r="334" spans="3:19">
      <c r="C334" s="464" t="s">
        <v>1539</v>
      </c>
      <c r="D334" s="465" t="s">
        <v>1552</v>
      </c>
      <c r="E334" s="466"/>
      <c r="F334" s="464" t="s">
        <v>1560</v>
      </c>
      <c r="G334" s="467" t="s">
        <v>1563</v>
      </c>
      <c r="H334" s="468">
        <v>45680</v>
      </c>
      <c r="I334" s="468">
        <v>46160</v>
      </c>
      <c r="J334" s="467" t="s">
        <v>1140</v>
      </c>
      <c r="K334" s="469">
        <v>506818.44</v>
      </c>
      <c r="L334" s="469">
        <v>502553.68</v>
      </c>
      <c r="M334" s="469">
        <v>506795.16152403684</v>
      </c>
      <c r="N334" s="470">
        <v>500000</v>
      </c>
      <c r="O334" s="471">
        <v>6.4500000000000002E-2</v>
      </c>
      <c r="P334" s="472">
        <v>5.4820864366046836E-3</v>
      </c>
      <c r="Q334" s="472">
        <v>0.2</v>
      </c>
      <c r="R334" s="472">
        <v>0.25</v>
      </c>
      <c r="S334" s="473"/>
    </row>
    <row r="335" spans="3:19">
      <c r="C335" s="464" t="s">
        <v>1539</v>
      </c>
      <c r="D335" s="465" t="s">
        <v>1544</v>
      </c>
      <c r="E335" s="466"/>
      <c r="F335" s="464" t="s">
        <v>1560</v>
      </c>
      <c r="G335" s="467" t="s">
        <v>1563</v>
      </c>
      <c r="H335" s="468">
        <v>45684</v>
      </c>
      <c r="I335" s="468">
        <v>46234</v>
      </c>
      <c r="J335" s="467" t="s">
        <v>1140</v>
      </c>
      <c r="K335" s="469">
        <v>505165.77</v>
      </c>
      <c r="L335" s="469">
        <v>492557.86</v>
      </c>
      <c r="M335" s="469">
        <v>506795.16152403684</v>
      </c>
      <c r="N335" s="470">
        <v>500000</v>
      </c>
      <c r="O335" s="471">
        <v>0.06</v>
      </c>
      <c r="P335" s="472">
        <v>5.4820864366046836E-3</v>
      </c>
      <c r="Q335" s="472">
        <v>0.2</v>
      </c>
      <c r="R335" s="472">
        <v>0.25</v>
      </c>
      <c r="S335" s="473"/>
    </row>
    <row r="336" spans="3:19">
      <c r="C336" s="464" t="s">
        <v>1539</v>
      </c>
      <c r="D336" s="465" t="s">
        <v>1544</v>
      </c>
      <c r="E336" s="466"/>
      <c r="F336" s="464" t="s">
        <v>1560</v>
      </c>
      <c r="G336" s="467" t="s">
        <v>1563</v>
      </c>
      <c r="H336" s="468">
        <v>45684</v>
      </c>
      <c r="I336" s="468">
        <v>46234</v>
      </c>
      <c r="J336" s="467" t="s">
        <v>1140</v>
      </c>
      <c r="K336" s="469">
        <v>202066.02</v>
      </c>
      <c r="L336" s="469">
        <v>197022.74</v>
      </c>
      <c r="M336" s="469">
        <v>202718.06460961472</v>
      </c>
      <c r="N336" s="470">
        <v>200000</v>
      </c>
      <c r="O336" s="471">
        <v>0.06</v>
      </c>
      <c r="P336" s="472">
        <v>2.192834574641873E-3</v>
      </c>
      <c r="Q336" s="472">
        <v>0.2</v>
      </c>
      <c r="R336" s="472">
        <v>0.25</v>
      </c>
      <c r="S336" s="473"/>
    </row>
    <row r="337" spans="3:19">
      <c r="C337" s="464" t="s">
        <v>1539</v>
      </c>
      <c r="D337" s="465" t="s">
        <v>1550</v>
      </c>
      <c r="E337" s="466"/>
      <c r="F337" s="464" t="s">
        <v>1560</v>
      </c>
      <c r="G337" s="467" t="s">
        <v>1563</v>
      </c>
      <c r="H337" s="468">
        <v>45684</v>
      </c>
      <c r="I337" s="468">
        <v>46237</v>
      </c>
      <c r="J337" s="467" t="s">
        <v>1140</v>
      </c>
      <c r="K337" s="469">
        <v>505250.91</v>
      </c>
      <c r="L337" s="469">
        <v>492638.79</v>
      </c>
      <c r="M337" s="469">
        <v>506795.16152403684</v>
      </c>
      <c r="N337" s="470">
        <v>500000</v>
      </c>
      <c r="O337" s="471">
        <v>0.06</v>
      </c>
      <c r="P337" s="472">
        <v>5.4820864366046836E-3</v>
      </c>
      <c r="Q337" s="472">
        <v>0.2</v>
      </c>
      <c r="R337" s="472">
        <v>0.25</v>
      </c>
      <c r="S337" s="473"/>
    </row>
    <row r="338" spans="3:19">
      <c r="C338" s="464" t="s">
        <v>1539</v>
      </c>
      <c r="D338" s="465" t="s">
        <v>1550</v>
      </c>
      <c r="E338" s="466"/>
      <c r="F338" s="464" t="s">
        <v>1560</v>
      </c>
      <c r="G338" s="467" t="s">
        <v>1563</v>
      </c>
      <c r="H338" s="468">
        <v>45684</v>
      </c>
      <c r="I338" s="468">
        <v>46237</v>
      </c>
      <c r="J338" s="467" t="s">
        <v>1140</v>
      </c>
      <c r="K338" s="470">
        <v>505250.91</v>
      </c>
      <c r="L338" s="469">
        <v>492638.79</v>
      </c>
      <c r="M338" s="469">
        <v>506795.16152403684</v>
      </c>
      <c r="N338" s="470">
        <v>500000</v>
      </c>
      <c r="O338" s="471">
        <v>0.06</v>
      </c>
      <c r="P338" s="472">
        <v>5.4820864366046836E-3</v>
      </c>
      <c r="Q338" s="472">
        <v>0.2</v>
      </c>
      <c r="R338" s="472">
        <v>0.25</v>
      </c>
      <c r="S338" s="473"/>
    </row>
    <row r="339" spans="3:19">
      <c r="C339" s="464" t="s">
        <v>1539</v>
      </c>
      <c r="D339" s="465" t="s">
        <v>1550</v>
      </c>
      <c r="E339" s="466"/>
      <c r="F339" s="464" t="s">
        <v>1560</v>
      </c>
      <c r="G339" s="467" t="s">
        <v>1563</v>
      </c>
      <c r="H339" s="468">
        <v>45684</v>
      </c>
      <c r="I339" s="468">
        <v>46237</v>
      </c>
      <c r="J339" s="467" t="s">
        <v>1140</v>
      </c>
      <c r="K339" s="470">
        <v>505250.91</v>
      </c>
      <c r="L339" s="469">
        <v>492638.79</v>
      </c>
      <c r="M339" s="469">
        <v>506795.16152403684</v>
      </c>
      <c r="N339" s="470">
        <v>500000</v>
      </c>
      <c r="O339" s="471">
        <v>0.06</v>
      </c>
      <c r="P339" s="472">
        <v>5.4820864366046836E-3</v>
      </c>
      <c r="Q339" s="472">
        <v>0.2</v>
      </c>
      <c r="R339" s="472">
        <v>0.25</v>
      </c>
      <c r="S339" s="473"/>
    </row>
    <row r="340" spans="3:19">
      <c r="C340" s="464" t="s">
        <v>1539</v>
      </c>
      <c r="D340" s="465" t="s">
        <v>1550</v>
      </c>
      <c r="E340" s="466"/>
      <c r="F340" s="464" t="s">
        <v>1560</v>
      </c>
      <c r="G340" s="467" t="s">
        <v>1563</v>
      </c>
      <c r="H340" s="468">
        <v>45684</v>
      </c>
      <c r="I340" s="468">
        <v>46237</v>
      </c>
      <c r="J340" s="467" t="s">
        <v>1140</v>
      </c>
      <c r="K340" s="470">
        <v>303150.57</v>
      </c>
      <c r="L340" s="469">
        <v>295583.27</v>
      </c>
      <c r="M340" s="469">
        <v>304077.09691442212</v>
      </c>
      <c r="N340" s="470">
        <v>300000</v>
      </c>
      <c r="O340" s="471">
        <v>0.06</v>
      </c>
      <c r="P340" s="472">
        <v>3.2892518619628101E-3</v>
      </c>
      <c r="Q340" s="472">
        <v>0.2</v>
      </c>
      <c r="R340" s="472">
        <v>0.25</v>
      </c>
      <c r="S340" s="473"/>
    </row>
    <row r="341" spans="3:19">
      <c r="C341" s="464" t="s">
        <v>1539</v>
      </c>
      <c r="D341" s="465" t="s">
        <v>1544</v>
      </c>
      <c r="E341" s="466"/>
      <c r="F341" s="464" t="s">
        <v>1560</v>
      </c>
      <c r="G341" s="467" t="s">
        <v>1563</v>
      </c>
      <c r="H341" s="468">
        <v>45684</v>
      </c>
      <c r="I341" s="468">
        <v>46234</v>
      </c>
      <c r="J341" s="467" t="s">
        <v>1140</v>
      </c>
      <c r="K341" s="469">
        <v>505165.77</v>
      </c>
      <c r="L341" s="469">
        <v>492557.86</v>
      </c>
      <c r="M341" s="469">
        <v>506795.16152403684</v>
      </c>
      <c r="N341" s="470">
        <v>500000</v>
      </c>
      <c r="O341" s="471">
        <v>0.06</v>
      </c>
      <c r="P341" s="472">
        <v>5.4820864366046836E-3</v>
      </c>
      <c r="Q341" s="472">
        <v>0.2</v>
      </c>
      <c r="R341" s="472">
        <v>0.25</v>
      </c>
      <c r="S341" s="473"/>
    </row>
    <row r="342" spans="3:19">
      <c r="C342" s="464" t="s">
        <v>1539</v>
      </c>
      <c r="D342" s="465" t="s">
        <v>1545</v>
      </c>
      <c r="E342" s="466"/>
      <c r="F342" s="464" t="s">
        <v>1560</v>
      </c>
      <c r="G342" s="467" t="s">
        <v>1563</v>
      </c>
      <c r="H342" s="468">
        <v>45691</v>
      </c>
      <c r="I342" s="468">
        <v>46693</v>
      </c>
      <c r="J342" s="467" t="s">
        <v>1140</v>
      </c>
      <c r="K342" s="469">
        <v>507227.68</v>
      </c>
      <c r="L342" s="469">
        <v>510456.35</v>
      </c>
      <c r="M342" s="469">
        <v>506795.16152403684</v>
      </c>
      <c r="N342" s="470">
        <v>500000</v>
      </c>
      <c r="O342" s="471">
        <v>6.2E-2</v>
      </c>
      <c r="P342" s="472">
        <v>5.4820864366046836E-3</v>
      </c>
      <c r="Q342" s="472">
        <v>0.2</v>
      </c>
      <c r="R342" s="472">
        <v>0.25</v>
      </c>
      <c r="S342" s="473"/>
    </row>
    <row r="343" spans="3:19">
      <c r="C343" s="464" t="s">
        <v>1539</v>
      </c>
      <c r="D343" s="465" t="s">
        <v>1546</v>
      </c>
      <c r="E343" s="466"/>
      <c r="F343" s="464" t="s">
        <v>1560</v>
      </c>
      <c r="G343" s="467" t="s">
        <v>1563</v>
      </c>
      <c r="H343" s="468">
        <v>45699</v>
      </c>
      <c r="I343" s="468">
        <v>46251</v>
      </c>
      <c r="J343" s="467" t="s">
        <v>1140</v>
      </c>
      <c r="K343" s="469">
        <v>1512042.31</v>
      </c>
      <c r="L343" s="469">
        <v>1500000</v>
      </c>
      <c r="M343" s="469">
        <v>1520385.4845721105</v>
      </c>
      <c r="N343" s="470">
        <v>1500000</v>
      </c>
      <c r="O343" s="471">
        <v>0.06</v>
      </c>
      <c r="P343" s="472">
        <v>1.6446259309814051E-2</v>
      </c>
      <c r="Q343" s="472">
        <v>0.2</v>
      </c>
      <c r="R343" s="472">
        <v>0.25</v>
      </c>
      <c r="S343" s="473"/>
    </row>
    <row r="344" spans="3:19">
      <c r="C344" s="464" t="s">
        <v>1540</v>
      </c>
      <c r="D344" s="465" t="s">
        <v>1547</v>
      </c>
      <c r="E344" s="466"/>
      <c r="F344" s="464" t="s">
        <v>1561</v>
      </c>
      <c r="G344" s="467" t="s">
        <v>1564</v>
      </c>
      <c r="H344" s="468">
        <v>45702</v>
      </c>
      <c r="I344" s="468">
        <v>45883</v>
      </c>
      <c r="J344" s="467" t="s">
        <v>1140</v>
      </c>
      <c r="K344" s="469">
        <v>607027.29</v>
      </c>
      <c r="L344" s="469">
        <v>598013.5</v>
      </c>
      <c r="M344" s="470">
        <v>610000</v>
      </c>
      <c r="N344" s="470">
        <v>610000</v>
      </c>
      <c r="O344" s="471">
        <v>6.3E-7</v>
      </c>
      <c r="P344" s="472">
        <v>6.5984701122097245E-3</v>
      </c>
      <c r="Q344" s="472">
        <v>0.2</v>
      </c>
      <c r="R344" s="472">
        <v>0.25</v>
      </c>
      <c r="S344" s="473"/>
    </row>
    <row r="345" spans="3:19">
      <c r="C345" s="464" t="s">
        <v>1540</v>
      </c>
      <c r="D345" s="465" t="s">
        <v>1547</v>
      </c>
      <c r="E345" s="466"/>
      <c r="F345" s="464" t="s">
        <v>1561</v>
      </c>
      <c r="G345" s="467" t="s">
        <v>1564</v>
      </c>
      <c r="H345" s="468">
        <v>45715</v>
      </c>
      <c r="I345" s="468">
        <v>45897</v>
      </c>
      <c r="J345" s="467" t="s">
        <v>1140</v>
      </c>
      <c r="K345" s="469">
        <v>973170.3</v>
      </c>
      <c r="L345" s="469">
        <v>780989.23</v>
      </c>
      <c r="M345" s="470">
        <v>789102.19</v>
      </c>
      <c r="N345" s="470">
        <v>789102.19</v>
      </c>
      <c r="O345" s="471">
        <v>6.3E-7</v>
      </c>
      <c r="P345" s="472">
        <v>8.5358478954003919E-3</v>
      </c>
      <c r="Q345" s="472">
        <v>0.2</v>
      </c>
      <c r="R345" s="472">
        <v>0.25</v>
      </c>
      <c r="S345" s="473"/>
    </row>
    <row r="346" spans="3:19">
      <c r="C346" s="464" t="s">
        <v>1539</v>
      </c>
      <c r="D346" s="465" t="s">
        <v>1550</v>
      </c>
      <c r="E346" s="466"/>
      <c r="F346" s="464" t="s">
        <v>1560</v>
      </c>
      <c r="G346" s="467" t="s">
        <v>1563</v>
      </c>
      <c r="H346" s="468">
        <v>45734</v>
      </c>
      <c r="I346" s="468">
        <v>46286</v>
      </c>
      <c r="J346" s="467" t="s">
        <v>1140</v>
      </c>
      <c r="K346" s="469">
        <v>1016850.48</v>
      </c>
      <c r="L346" s="469">
        <v>1000000</v>
      </c>
      <c r="M346" s="469">
        <v>1013590.3230480737</v>
      </c>
      <c r="N346" s="470">
        <v>1000000</v>
      </c>
      <c r="O346" s="471">
        <v>5.9499999999999997E-2</v>
      </c>
      <c r="P346" s="472">
        <v>1.0964172873209367E-2</v>
      </c>
      <c r="Q346" s="472">
        <v>0.2</v>
      </c>
      <c r="R346" s="472">
        <v>0.25</v>
      </c>
      <c r="S346" s="473"/>
    </row>
    <row r="347" spans="3:19">
      <c r="C347" s="464" t="s">
        <v>1539</v>
      </c>
      <c r="D347" s="465" t="s">
        <v>1552</v>
      </c>
      <c r="E347" s="466"/>
      <c r="F347" s="464" t="s">
        <v>1560</v>
      </c>
      <c r="G347" s="467" t="s">
        <v>1563</v>
      </c>
      <c r="H347" s="468">
        <v>45734</v>
      </c>
      <c r="I347" s="468">
        <v>46286</v>
      </c>
      <c r="J347" s="467" t="s">
        <v>1140</v>
      </c>
      <c r="K347" s="469">
        <v>500914.95</v>
      </c>
      <c r="L347" s="469">
        <v>500000</v>
      </c>
      <c r="M347" s="469">
        <v>506795.16152403684</v>
      </c>
      <c r="N347" s="470">
        <v>500000</v>
      </c>
      <c r="O347" s="471">
        <v>5.6000000000000001E-2</v>
      </c>
      <c r="P347" s="472">
        <v>5.4820864366046836E-3</v>
      </c>
      <c r="Q347" s="472">
        <v>0.2</v>
      </c>
      <c r="R347" s="472">
        <v>0.25</v>
      </c>
      <c r="S347" s="473"/>
    </row>
    <row r="348" spans="3:19">
      <c r="C348" s="464" t="s">
        <v>1539</v>
      </c>
      <c r="D348" s="465" t="s">
        <v>1546</v>
      </c>
      <c r="E348" s="466"/>
      <c r="F348" s="464" t="s">
        <v>1560</v>
      </c>
      <c r="G348" s="467" t="s">
        <v>1563</v>
      </c>
      <c r="H348" s="468">
        <v>45734</v>
      </c>
      <c r="I348" s="468">
        <v>46464</v>
      </c>
      <c r="J348" s="467" t="s">
        <v>1140</v>
      </c>
      <c r="K348" s="469">
        <v>1017246.37</v>
      </c>
      <c r="L348" s="469">
        <v>1000000</v>
      </c>
      <c r="M348" s="469">
        <v>1013590.3230480737</v>
      </c>
      <c r="N348" s="470">
        <v>1000000</v>
      </c>
      <c r="O348" s="471">
        <v>0.06</v>
      </c>
      <c r="P348" s="472">
        <v>1.0964172873209367E-2</v>
      </c>
      <c r="Q348" s="472">
        <v>0.2</v>
      </c>
      <c r="R348" s="472">
        <v>0.25</v>
      </c>
      <c r="S348" s="473"/>
    </row>
    <row r="349" spans="3:19">
      <c r="C349" s="464" t="s">
        <v>1540</v>
      </c>
      <c r="D349" s="465" t="s">
        <v>1548</v>
      </c>
      <c r="E349" s="466"/>
      <c r="F349" s="464" t="s">
        <v>1561</v>
      </c>
      <c r="G349" s="467" t="s">
        <v>1564</v>
      </c>
      <c r="H349" s="468">
        <v>45736</v>
      </c>
      <c r="I349" s="468">
        <v>45918</v>
      </c>
      <c r="J349" s="467" t="s">
        <v>1140</v>
      </c>
      <c r="K349" s="469">
        <v>515549.37</v>
      </c>
      <c r="L349" s="469">
        <v>509832</v>
      </c>
      <c r="M349" s="470">
        <v>520000</v>
      </c>
      <c r="N349" s="470">
        <v>520000</v>
      </c>
      <c r="O349" s="471">
        <v>6.3E-7</v>
      </c>
      <c r="P349" s="472">
        <v>5.6249253415558307E-3</v>
      </c>
      <c r="Q349" s="472">
        <v>0.2</v>
      </c>
      <c r="R349" s="472">
        <v>0.25</v>
      </c>
      <c r="S349" s="473"/>
    </row>
    <row r="350" spans="3:19">
      <c r="C350" s="464" t="s">
        <v>1539</v>
      </c>
      <c r="D350" s="465" t="s">
        <v>1552</v>
      </c>
      <c r="E350" s="466"/>
      <c r="F350" s="464" t="s">
        <v>1560</v>
      </c>
      <c r="G350" s="467" t="s">
        <v>1563</v>
      </c>
      <c r="H350" s="468">
        <v>45737</v>
      </c>
      <c r="I350" s="468">
        <v>46287</v>
      </c>
      <c r="J350" s="467" t="s">
        <v>1140</v>
      </c>
      <c r="K350" s="469">
        <v>1001372.48</v>
      </c>
      <c r="L350" s="469">
        <v>1000000</v>
      </c>
      <c r="M350" s="469">
        <v>1013590.3230480737</v>
      </c>
      <c r="N350" s="470">
        <v>1000000</v>
      </c>
      <c r="O350" s="471">
        <v>5.6000000000000001E-2</v>
      </c>
      <c r="P350" s="472">
        <v>1.0964172873209367E-2</v>
      </c>
      <c r="Q350" s="472">
        <v>0.2</v>
      </c>
      <c r="R350" s="472">
        <v>0.25</v>
      </c>
      <c r="S350" s="473"/>
    </row>
    <row r="351" spans="3:19">
      <c r="C351" s="464" t="s">
        <v>1539</v>
      </c>
      <c r="D351" s="465" t="s">
        <v>1559</v>
      </c>
      <c r="E351" s="466"/>
      <c r="F351" s="464" t="s">
        <v>1560</v>
      </c>
      <c r="G351" s="467" t="s">
        <v>1563</v>
      </c>
      <c r="H351" s="468">
        <v>45737</v>
      </c>
      <c r="I351" s="468">
        <v>46287</v>
      </c>
      <c r="J351" s="467" t="s">
        <v>1140</v>
      </c>
      <c r="K351" s="469">
        <v>1001779.41</v>
      </c>
      <c r="L351" s="469">
        <v>1000000</v>
      </c>
      <c r="M351" s="469">
        <v>1013590.3230480737</v>
      </c>
      <c r="N351" s="470">
        <v>1000000</v>
      </c>
      <c r="O351" s="471">
        <v>5.9499999999999997E-2</v>
      </c>
      <c r="P351" s="472">
        <v>1.0964172873209367E-2</v>
      </c>
      <c r="Q351" s="472">
        <v>0.2</v>
      </c>
      <c r="R351" s="472">
        <v>0.25</v>
      </c>
      <c r="S351" s="473"/>
    </row>
    <row r="352" spans="3:19">
      <c r="C352" s="464" t="s">
        <v>1539</v>
      </c>
      <c r="D352" s="465" t="s">
        <v>1552</v>
      </c>
      <c r="E352" s="466"/>
      <c r="F352" s="464" t="s">
        <v>1560</v>
      </c>
      <c r="G352" s="467" t="s">
        <v>1563</v>
      </c>
      <c r="H352" s="468">
        <v>45747</v>
      </c>
      <c r="I352" s="468">
        <v>46297</v>
      </c>
      <c r="J352" s="467" t="s">
        <v>1140</v>
      </c>
      <c r="K352" s="469">
        <v>1013960.92</v>
      </c>
      <c r="L352" s="469">
        <v>1000000</v>
      </c>
      <c r="M352" s="469">
        <v>1013590.3230480737</v>
      </c>
      <c r="N352" s="470">
        <v>1000000</v>
      </c>
      <c r="O352" s="471">
        <v>5.6000000000000001E-2</v>
      </c>
      <c r="P352" s="472">
        <v>1.0964172873209367E-2</v>
      </c>
      <c r="Q352" s="472">
        <v>0.2</v>
      </c>
      <c r="R352" s="472">
        <v>0.25</v>
      </c>
      <c r="S352" s="473"/>
    </row>
    <row r="353" spans="3:19">
      <c r="C353" s="464" t="s">
        <v>1539</v>
      </c>
      <c r="D353" s="465" t="s">
        <v>1546</v>
      </c>
      <c r="E353" s="466"/>
      <c r="F353" s="464" t="s">
        <v>1560</v>
      </c>
      <c r="G353" s="467" t="s">
        <v>1563</v>
      </c>
      <c r="H353" s="468">
        <v>45748</v>
      </c>
      <c r="I353" s="468">
        <v>46300</v>
      </c>
      <c r="J353" s="467" t="s">
        <v>1140</v>
      </c>
      <c r="K353" s="469">
        <v>2029374.44</v>
      </c>
      <c r="L353" s="469">
        <v>2000000</v>
      </c>
      <c r="M353" s="469">
        <v>2027180.6460961474</v>
      </c>
      <c r="N353" s="470">
        <v>2000000</v>
      </c>
      <c r="O353" s="471">
        <v>0.06</v>
      </c>
      <c r="P353" s="472">
        <v>2.1928345746418734E-2</v>
      </c>
      <c r="Q353" s="472">
        <v>0.2</v>
      </c>
      <c r="R353" s="472">
        <v>0.25</v>
      </c>
      <c r="S353" s="473"/>
    </row>
    <row r="354" spans="3:19">
      <c r="C354" s="464" t="s">
        <v>1539</v>
      </c>
      <c r="D354" s="465" t="s">
        <v>1552</v>
      </c>
      <c r="E354" s="466"/>
      <c r="F354" s="464" t="s">
        <v>1560</v>
      </c>
      <c r="G354" s="467" t="s">
        <v>1563</v>
      </c>
      <c r="H354" s="468">
        <v>45749</v>
      </c>
      <c r="I354" s="468">
        <v>46300</v>
      </c>
      <c r="J354" s="467" t="s">
        <v>1140</v>
      </c>
      <c r="K354" s="469">
        <v>2027303.66</v>
      </c>
      <c r="L354" s="469">
        <v>2000000</v>
      </c>
      <c r="M354" s="469">
        <v>2027180.6460961474</v>
      </c>
      <c r="N354" s="470">
        <v>2000000</v>
      </c>
      <c r="O354" s="471">
        <v>5.6000000000000001E-2</v>
      </c>
      <c r="P354" s="472">
        <v>2.1928345746418734E-2</v>
      </c>
      <c r="Q354" s="472">
        <v>0.2</v>
      </c>
      <c r="R354" s="472">
        <v>0.25</v>
      </c>
      <c r="S354" s="473"/>
    </row>
    <row r="355" spans="3:19">
      <c r="C355" s="464" t="s">
        <v>1539</v>
      </c>
      <c r="D355" s="465" t="s">
        <v>1545</v>
      </c>
      <c r="E355" s="466"/>
      <c r="F355" s="464" t="s">
        <v>1560</v>
      </c>
      <c r="G355" s="467" t="s">
        <v>1563</v>
      </c>
      <c r="H355" s="468">
        <v>45750</v>
      </c>
      <c r="I355" s="468">
        <v>46846</v>
      </c>
      <c r="J355" s="467" t="s">
        <v>1140</v>
      </c>
      <c r="K355" s="469">
        <v>2031128.67</v>
      </c>
      <c r="L355" s="469">
        <v>2002557.36</v>
      </c>
      <c r="M355" s="469">
        <v>2027180.6460961474</v>
      </c>
      <c r="N355" s="470">
        <v>2000000</v>
      </c>
      <c r="O355" s="471">
        <v>6.0999999999999999E-2</v>
      </c>
      <c r="P355" s="472">
        <v>2.1928345746418734E-2</v>
      </c>
      <c r="Q355" s="472">
        <v>0.2</v>
      </c>
      <c r="R355" s="472">
        <v>0.25</v>
      </c>
      <c r="S355" s="473"/>
    </row>
    <row r="356" spans="3:19">
      <c r="C356" s="464" t="s">
        <v>1539</v>
      </c>
      <c r="D356" s="465" t="s">
        <v>1546</v>
      </c>
      <c r="E356" s="466"/>
      <c r="F356" s="464" t="s">
        <v>1560</v>
      </c>
      <c r="G356" s="467" t="s">
        <v>1563</v>
      </c>
      <c r="H356" s="468">
        <v>45751</v>
      </c>
      <c r="I356" s="468">
        <v>46301</v>
      </c>
      <c r="J356" s="467" t="s">
        <v>1140</v>
      </c>
      <c r="K356" s="469">
        <v>1522171.23</v>
      </c>
      <c r="L356" s="469">
        <v>1501033.98</v>
      </c>
      <c r="M356" s="469">
        <v>1520385.4845721105</v>
      </c>
      <c r="N356" s="470">
        <v>1500000</v>
      </c>
      <c r="O356" s="471">
        <v>0.06</v>
      </c>
      <c r="P356" s="472">
        <v>1.6446259309814051E-2</v>
      </c>
      <c r="Q356" s="472">
        <v>0.2</v>
      </c>
      <c r="R356" s="472">
        <v>0.25</v>
      </c>
      <c r="S356" s="473"/>
    </row>
    <row r="357" spans="3:19">
      <c r="C357" s="464" t="s">
        <v>1539</v>
      </c>
      <c r="D357" s="465" t="s">
        <v>1552</v>
      </c>
      <c r="E357" s="466"/>
      <c r="F357" s="464" t="s">
        <v>1560</v>
      </c>
      <c r="G357" s="467" t="s">
        <v>1563</v>
      </c>
      <c r="H357" s="468">
        <v>45755</v>
      </c>
      <c r="I357" s="468">
        <v>46307</v>
      </c>
      <c r="J357" s="467" t="s">
        <v>1140</v>
      </c>
      <c r="K357" s="469">
        <v>2026553.3</v>
      </c>
      <c r="L357" s="469">
        <v>2001289.2</v>
      </c>
      <c r="M357" s="469">
        <v>2027180.6460961474</v>
      </c>
      <c r="N357" s="470">
        <v>2000000</v>
      </c>
      <c r="O357" s="471">
        <v>5.6000000000000001E-2</v>
      </c>
      <c r="P357" s="472">
        <v>2.1928345746418734E-2</v>
      </c>
      <c r="Q357" s="472">
        <v>0.2</v>
      </c>
      <c r="R357" s="472">
        <v>0.25</v>
      </c>
      <c r="S357" s="473"/>
    </row>
    <row r="358" spans="3:19">
      <c r="C358" s="464" t="s">
        <v>1539</v>
      </c>
      <c r="D358" s="465" t="s">
        <v>1559</v>
      </c>
      <c r="E358" s="466"/>
      <c r="F358" s="464" t="s">
        <v>1560</v>
      </c>
      <c r="G358" s="467" t="s">
        <v>1563</v>
      </c>
      <c r="H358" s="468">
        <v>45755</v>
      </c>
      <c r="I358" s="468">
        <v>46307</v>
      </c>
      <c r="J358" s="467" t="s">
        <v>1140</v>
      </c>
      <c r="K358" s="469">
        <v>2027167.61</v>
      </c>
      <c r="L358" s="469">
        <v>2001476.76</v>
      </c>
      <c r="M358" s="469">
        <v>2027180.6460961474</v>
      </c>
      <c r="N358" s="470">
        <v>2000000</v>
      </c>
      <c r="O358" s="471">
        <v>5.7000000000000002E-2</v>
      </c>
      <c r="P358" s="472">
        <v>2.1928345746418734E-2</v>
      </c>
      <c r="Q358" s="472">
        <v>0.2</v>
      </c>
      <c r="R358" s="472">
        <v>0.25</v>
      </c>
      <c r="S358" s="473"/>
    </row>
    <row r="359" spans="3:19">
      <c r="C359" s="464" t="s">
        <v>1541</v>
      </c>
      <c r="D359" s="465" t="s">
        <v>1552</v>
      </c>
      <c r="E359" s="466"/>
      <c r="F359" s="464" t="s">
        <v>1560</v>
      </c>
      <c r="G359" s="467" t="s">
        <v>1563</v>
      </c>
      <c r="H359" s="468">
        <v>45757</v>
      </c>
      <c r="I359" s="468">
        <v>46885</v>
      </c>
      <c r="J359" s="467" t="s">
        <v>1140</v>
      </c>
      <c r="K359" s="469">
        <v>206865.45</v>
      </c>
      <c r="L359" s="469">
        <v>210959</v>
      </c>
      <c r="M359" s="469">
        <v>257214.12828852001</v>
      </c>
      <c r="N359" s="470">
        <v>200000</v>
      </c>
      <c r="O359" s="471">
        <v>6.7500000000000004E-2</v>
      </c>
      <c r="P359" s="472">
        <v>2.7823274392620935E-3</v>
      </c>
      <c r="Q359" s="472">
        <v>0.2</v>
      </c>
      <c r="R359" s="472">
        <v>0.25</v>
      </c>
      <c r="S359" s="473"/>
    </row>
    <row r="360" spans="3:19">
      <c r="C360" s="464" t="s">
        <v>1539</v>
      </c>
      <c r="D360" s="465" t="s">
        <v>1546</v>
      </c>
      <c r="E360" s="466"/>
      <c r="F360" s="464" t="s">
        <v>1560</v>
      </c>
      <c r="G360" s="467" t="s">
        <v>1563</v>
      </c>
      <c r="H360" s="468">
        <v>45757</v>
      </c>
      <c r="I360" s="468">
        <v>46122</v>
      </c>
      <c r="J360" s="467" t="s">
        <v>1140</v>
      </c>
      <c r="K360" s="469">
        <v>1520866.84</v>
      </c>
      <c r="L360" s="469">
        <v>1501583.64</v>
      </c>
      <c r="M360" s="469">
        <v>1520385.4845721105</v>
      </c>
      <c r="N360" s="470">
        <v>1500000</v>
      </c>
      <c r="O360" s="471">
        <v>5.8999999999999997E-2</v>
      </c>
      <c r="P360" s="472">
        <v>1.6446259309814051E-2</v>
      </c>
      <c r="Q360" s="472">
        <v>0.2</v>
      </c>
      <c r="R360" s="472">
        <v>0.25</v>
      </c>
      <c r="S360" s="473"/>
    </row>
    <row r="361" spans="3:19">
      <c r="C361" s="464" t="s">
        <v>1539</v>
      </c>
      <c r="D361" s="465" t="s">
        <v>1544</v>
      </c>
      <c r="E361" s="466"/>
      <c r="F361" s="464" t="s">
        <v>1560</v>
      </c>
      <c r="G361" s="467" t="s">
        <v>1563</v>
      </c>
      <c r="H361" s="468">
        <v>45758</v>
      </c>
      <c r="I361" s="468">
        <v>46308</v>
      </c>
      <c r="J361" s="467" t="s">
        <v>1140</v>
      </c>
      <c r="K361" s="469">
        <v>2027159.34</v>
      </c>
      <c r="L361" s="469">
        <v>2001502</v>
      </c>
      <c r="M361" s="469">
        <v>2027180.6460961474</v>
      </c>
      <c r="N361" s="470">
        <v>2000000</v>
      </c>
      <c r="O361" s="471">
        <v>5.9499999999999997E-2</v>
      </c>
      <c r="P361" s="472">
        <v>2.1928345746418734E-2</v>
      </c>
      <c r="Q361" s="472">
        <v>0.2</v>
      </c>
      <c r="R361" s="472">
        <v>0.25</v>
      </c>
      <c r="S361" s="473"/>
    </row>
    <row r="362" spans="3:19">
      <c r="C362" s="464" t="s">
        <v>1539</v>
      </c>
      <c r="D362" s="465" t="s">
        <v>1552</v>
      </c>
      <c r="E362" s="466"/>
      <c r="F362" s="464" t="s">
        <v>1560</v>
      </c>
      <c r="G362" s="467" t="s">
        <v>1563</v>
      </c>
      <c r="H362" s="468">
        <v>45761</v>
      </c>
      <c r="I362" s="468">
        <v>45840</v>
      </c>
      <c r="J362" s="467" t="s">
        <v>1140</v>
      </c>
      <c r="K362" s="474">
        <v>101524.68</v>
      </c>
      <c r="L362" s="469">
        <v>100423.22</v>
      </c>
      <c r="M362" s="469">
        <v>101359.03230480736</v>
      </c>
      <c r="N362" s="470">
        <v>100000</v>
      </c>
      <c r="O362" s="471">
        <v>6.3E-2</v>
      </c>
      <c r="P362" s="472">
        <v>1.0964172873209365E-3</v>
      </c>
      <c r="Q362" s="472">
        <v>0.2</v>
      </c>
      <c r="R362" s="472">
        <v>0.25</v>
      </c>
      <c r="S362" s="473"/>
    </row>
    <row r="363" spans="3:19">
      <c r="C363" s="464" t="s">
        <v>1539</v>
      </c>
      <c r="D363" s="465" t="s">
        <v>1552</v>
      </c>
      <c r="E363" s="466"/>
      <c r="F363" s="464" t="s">
        <v>1560</v>
      </c>
      <c r="G363" s="467" t="s">
        <v>1563</v>
      </c>
      <c r="H363" s="468">
        <v>45761</v>
      </c>
      <c r="I363" s="468">
        <v>45840</v>
      </c>
      <c r="J363" s="467" t="s">
        <v>1140</v>
      </c>
      <c r="K363" s="469">
        <v>101524.65</v>
      </c>
      <c r="L363" s="469">
        <v>100423.18</v>
      </c>
      <c r="M363" s="469">
        <v>101359.03230480736</v>
      </c>
      <c r="N363" s="470">
        <v>100000</v>
      </c>
      <c r="O363" s="471">
        <v>6.3E-2</v>
      </c>
      <c r="P363" s="472">
        <v>1.0964172873209365E-3</v>
      </c>
      <c r="Q363" s="472">
        <v>0.2</v>
      </c>
      <c r="R363" s="472">
        <v>0.25</v>
      </c>
      <c r="S363" s="473"/>
    </row>
    <row r="364" spans="3:19">
      <c r="C364" s="464" t="s">
        <v>1539</v>
      </c>
      <c r="D364" s="465" t="s">
        <v>1549</v>
      </c>
      <c r="E364" s="466"/>
      <c r="F364" s="464" t="s">
        <v>1560</v>
      </c>
      <c r="G364" s="467" t="s">
        <v>1564</v>
      </c>
      <c r="H364" s="468">
        <v>45762</v>
      </c>
      <c r="I364" s="468">
        <v>45852</v>
      </c>
      <c r="J364" s="467" t="s">
        <v>1140</v>
      </c>
      <c r="K364" s="469">
        <v>516931.6</v>
      </c>
      <c r="L364" s="469">
        <v>512000</v>
      </c>
      <c r="M364" s="469">
        <v>518958.2454006137</v>
      </c>
      <c r="N364" s="470">
        <v>512000</v>
      </c>
      <c r="O364" s="471">
        <v>4.6300000000000001E-2</v>
      </c>
      <c r="P364" s="472">
        <v>5.6136565110831956E-3</v>
      </c>
      <c r="Q364" s="472">
        <v>0.2</v>
      </c>
      <c r="R364" s="472">
        <v>0.25</v>
      </c>
      <c r="S364" s="473"/>
    </row>
    <row r="365" spans="3:19">
      <c r="C365" s="464" t="s">
        <v>1539</v>
      </c>
      <c r="D365" s="465" t="s">
        <v>1544</v>
      </c>
      <c r="E365" s="466"/>
      <c r="F365" s="464" t="s">
        <v>1560</v>
      </c>
      <c r="G365" s="467" t="s">
        <v>1563</v>
      </c>
      <c r="H365" s="468">
        <v>45768</v>
      </c>
      <c r="I365" s="468">
        <v>46318</v>
      </c>
      <c r="J365" s="467" t="s">
        <v>1140</v>
      </c>
      <c r="K365" s="469">
        <v>2023933.4</v>
      </c>
      <c r="L365" s="469">
        <v>2001501.08</v>
      </c>
      <c r="M365" s="469">
        <v>2027180.6460961474</v>
      </c>
      <c r="N365" s="470">
        <v>2000000</v>
      </c>
      <c r="O365" s="471">
        <v>5.9499999999999997E-2</v>
      </c>
      <c r="P365" s="472">
        <v>2.1928345746418734E-2</v>
      </c>
      <c r="Q365" s="472">
        <v>0.2</v>
      </c>
      <c r="R365" s="472">
        <v>0.25</v>
      </c>
      <c r="S365" s="473"/>
    </row>
    <row r="366" spans="3:19">
      <c r="C366" s="464" t="s">
        <v>1539</v>
      </c>
      <c r="D366" s="465" t="s">
        <v>1558</v>
      </c>
      <c r="E366" s="466"/>
      <c r="F366" s="464" t="s">
        <v>1560</v>
      </c>
      <c r="G366" s="467" t="s">
        <v>1563</v>
      </c>
      <c r="H366" s="468">
        <v>45768</v>
      </c>
      <c r="I366" s="468">
        <v>46318</v>
      </c>
      <c r="J366" s="467" t="s">
        <v>1140</v>
      </c>
      <c r="K366" s="469">
        <v>506544.08</v>
      </c>
      <c r="L366" s="469">
        <v>500368</v>
      </c>
      <c r="M366" s="469">
        <v>506795.16152403684</v>
      </c>
      <c r="N366" s="470">
        <v>500000</v>
      </c>
      <c r="O366" s="471">
        <v>6.5000000000000002E-2</v>
      </c>
      <c r="P366" s="472">
        <v>5.4820864366046836E-3</v>
      </c>
      <c r="Q366" s="472">
        <v>0.2</v>
      </c>
      <c r="R366" s="472">
        <v>0.25</v>
      </c>
      <c r="S366" s="473"/>
    </row>
    <row r="367" spans="3:19">
      <c r="C367" s="464" t="s">
        <v>1539</v>
      </c>
      <c r="D367" s="465" t="s">
        <v>1559</v>
      </c>
      <c r="E367" s="466"/>
      <c r="F367" s="464" t="s">
        <v>1560</v>
      </c>
      <c r="G367" s="467" t="s">
        <v>1563</v>
      </c>
      <c r="H367" s="468">
        <v>45768</v>
      </c>
      <c r="I367" s="468">
        <v>46318</v>
      </c>
      <c r="J367" s="467" t="s">
        <v>1140</v>
      </c>
      <c r="K367" s="469">
        <v>1517319.09</v>
      </c>
      <c r="L367" s="469">
        <v>1501081.98</v>
      </c>
      <c r="M367" s="469">
        <v>1520385.4845721105</v>
      </c>
      <c r="N367" s="470">
        <v>1500000</v>
      </c>
      <c r="O367" s="471">
        <v>5.7000000000000002E-2</v>
      </c>
      <c r="P367" s="472">
        <v>1.6446259309814051E-2</v>
      </c>
      <c r="Q367" s="472">
        <v>0.2</v>
      </c>
      <c r="R367" s="472">
        <v>0.25</v>
      </c>
      <c r="S367" s="473"/>
    </row>
    <row r="368" spans="3:19">
      <c r="C368" s="464" t="s">
        <v>1539</v>
      </c>
      <c r="D368" s="465" t="s">
        <v>1558</v>
      </c>
      <c r="E368" s="466"/>
      <c r="F368" s="464" t="s">
        <v>1560</v>
      </c>
      <c r="G368" s="467" t="s">
        <v>1563</v>
      </c>
      <c r="H368" s="468">
        <v>45769</v>
      </c>
      <c r="I368" s="468">
        <v>46321</v>
      </c>
      <c r="J368" s="467" t="s">
        <v>1140</v>
      </c>
      <c r="K368" s="469">
        <v>1012531.58</v>
      </c>
      <c r="L368" s="469">
        <v>1000733.4</v>
      </c>
      <c r="M368" s="469">
        <v>1013590.3230480737</v>
      </c>
      <c r="N368" s="470">
        <v>1000000</v>
      </c>
      <c r="O368" s="471">
        <v>6.3E-2</v>
      </c>
      <c r="P368" s="472">
        <v>1.0964172873209367E-2</v>
      </c>
      <c r="Q368" s="472">
        <v>0.2</v>
      </c>
      <c r="R368" s="472">
        <v>0.25</v>
      </c>
      <c r="S368" s="473"/>
    </row>
    <row r="369" spans="3:19">
      <c r="C369" s="464" t="s">
        <v>1542</v>
      </c>
      <c r="D369" s="465" t="s">
        <v>1555</v>
      </c>
      <c r="E369" s="466"/>
      <c r="F369" s="464" t="s">
        <v>1562</v>
      </c>
      <c r="G369" s="467" t="s">
        <v>1563</v>
      </c>
      <c r="H369" s="468">
        <v>45770</v>
      </c>
      <c r="I369" s="468">
        <v>46462</v>
      </c>
      <c r="J369" s="467" t="s">
        <v>1140</v>
      </c>
      <c r="K369" s="469">
        <v>40234.230000000003</v>
      </c>
      <c r="L369" s="469">
        <v>40441.379999999997</v>
      </c>
      <c r="M369" s="469">
        <v>40000</v>
      </c>
      <c r="N369" s="470">
        <v>40000</v>
      </c>
      <c r="O369" s="471">
        <v>7.7499999999999999E-2</v>
      </c>
      <c r="P369" s="472">
        <v>4.3268656473506389E-4</v>
      </c>
      <c r="Q369" s="472">
        <v>0.2</v>
      </c>
      <c r="R369" s="472">
        <v>0.25</v>
      </c>
      <c r="S369" s="473"/>
    </row>
    <row r="370" spans="3:19">
      <c r="C370" s="464" t="s">
        <v>1543</v>
      </c>
      <c r="D370" s="465" t="s">
        <v>1553</v>
      </c>
      <c r="E370" s="466"/>
      <c r="F370" s="464" t="s">
        <v>1560</v>
      </c>
      <c r="G370" s="467" t="s">
        <v>1563</v>
      </c>
      <c r="H370" s="468">
        <v>45770</v>
      </c>
      <c r="I370" s="468">
        <v>46990</v>
      </c>
      <c r="J370" s="467" t="s">
        <v>1140</v>
      </c>
      <c r="K370" s="469">
        <v>12002.7</v>
      </c>
      <c r="L370" s="469">
        <v>12052.08</v>
      </c>
      <c r="M370" s="469">
        <v>12003.918797650229</v>
      </c>
      <c r="N370" s="470">
        <v>12000</v>
      </c>
      <c r="O370" s="471">
        <v>7.0000000000000007E-2</v>
      </c>
      <c r="P370" s="472">
        <v>1.2984835969784839E-4</v>
      </c>
      <c r="Q370" s="472">
        <v>0.2</v>
      </c>
      <c r="R370" s="472">
        <v>0.25</v>
      </c>
      <c r="S370" s="473"/>
    </row>
    <row r="371" spans="3:19">
      <c r="C371" s="464" t="s">
        <v>1539</v>
      </c>
      <c r="D371" s="465" t="s">
        <v>1551</v>
      </c>
      <c r="E371" s="466"/>
      <c r="F371" s="464" t="s">
        <v>1560</v>
      </c>
      <c r="G371" s="467" t="s">
        <v>1563</v>
      </c>
      <c r="H371" s="468">
        <v>45770</v>
      </c>
      <c r="I371" s="468">
        <v>46664</v>
      </c>
      <c r="J371" s="467" t="s">
        <v>1140</v>
      </c>
      <c r="K371" s="469">
        <v>250260.13</v>
      </c>
      <c r="L371" s="469">
        <v>251306.1</v>
      </c>
      <c r="M371" s="469">
        <v>253397.58076201842</v>
      </c>
      <c r="N371" s="470">
        <v>250000</v>
      </c>
      <c r="O371" s="471">
        <v>6.8500000000000005E-2</v>
      </c>
      <c r="P371" s="472">
        <v>2.7410432183023418E-3</v>
      </c>
      <c r="Q371" s="472">
        <v>0.2</v>
      </c>
      <c r="R371" s="472">
        <v>0.25</v>
      </c>
      <c r="S371" s="473"/>
    </row>
    <row r="372" spans="3:19">
      <c r="C372" s="464" t="s">
        <v>1539</v>
      </c>
      <c r="D372" s="465" t="s">
        <v>1551</v>
      </c>
      <c r="E372" s="466"/>
      <c r="F372" s="464" t="s">
        <v>1560</v>
      </c>
      <c r="G372" s="467" t="s">
        <v>1563</v>
      </c>
      <c r="H372" s="468">
        <v>45784</v>
      </c>
      <c r="I372" s="468">
        <v>46664</v>
      </c>
      <c r="J372" s="467" t="s">
        <v>1140</v>
      </c>
      <c r="K372" s="469">
        <v>25048.94</v>
      </c>
      <c r="L372" s="469">
        <v>25220</v>
      </c>
      <c r="M372" s="469">
        <v>25339.758076201841</v>
      </c>
      <c r="N372" s="470">
        <v>25000</v>
      </c>
      <c r="O372" s="471">
        <v>6.8500000000000005E-2</v>
      </c>
      <c r="P372" s="472">
        <v>2.7410432183023412E-4</v>
      </c>
      <c r="Q372" s="472">
        <v>0.2</v>
      </c>
      <c r="R372" s="472">
        <v>0.25</v>
      </c>
      <c r="S372" s="473"/>
    </row>
    <row r="373" spans="3:19">
      <c r="C373" s="464" t="s">
        <v>1539</v>
      </c>
      <c r="D373" s="465" t="s">
        <v>1545</v>
      </c>
      <c r="E373" s="466"/>
      <c r="F373" s="464" t="s">
        <v>1560</v>
      </c>
      <c r="G373" s="467" t="s">
        <v>1563</v>
      </c>
      <c r="H373" s="468">
        <v>45796</v>
      </c>
      <c r="I373" s="468">
        <v>46525</v>
      </c>
      <c r="J373" s="467" t="s">
        <v>1140</v>
      </c>
      <c r="K373" s="469">
        <v>406809.3</v>
      </c>
      <c r="L373" s="469">
        <v>404120.72</v>
      </c>
      <c r="M373" s="469">
        <v>405436.12921922945</v>
      </c>
      <c r="N373" s="470">
        <v>400000</v>
      </c>
      <c r="O373" s="471">
        <v>6.4000000000000001E-2</v>
      </c>
      <c r="P373" s="472">
        <v>4.385669149283746E-3</v>
      </c>
      <c r="Q373" s="472">
        <v>0.2</v>
      </c>
      <c r="R373" s="472">
        <v>0.25</v>
      </c>
      <c r="S373" s="473"/>
    </row>
    <row r="374" spans="3:19">
      <c r="C374" s="464" t="s">
        <v>1539</v>
      </c>
      <c r="D374" s="465" t="s">
        <v>1550</v>
      </c>
      <c r="E374" s="466"/>
      <c r="F374" s="464" t="s">
        <v>1560</v>
      </c>
      <c r="G374" s="467" t="s">
        <v>1563</v>
      </c>
      <c r="H374" s="468">
        <v>45796</v>
      </c>
      <c r="I374" s="468">
        <v>46134</v>
      </c>
      <c r="J374" s="467" t="s">
        <v>1140</v>
      </c>
      <c r="K374" s="469">
        <v>152212.48000000001</v>
      </c>
      <c r="L374" s="469">
        <v>151207.76999999999</v>
      </c>
      <c r="M374" s="469">
        <v>152038.54845721106</v>
      </c>
      <c r="N374" s="470">
        <v>150000</v>
      </c>
      <c r="O374" s="471">
        <v>6.0999999999999999E-2</v>
      </c>
      <c r="P374" s="472">
        <v>1.6446259309814051E-3</v>
      </c>
      <c r="Q374" s="472">
        <v>0.2</v>
      </c>
      <c r="R374" s="472">
        <v>0.25</v>
      </c>
      <c r="S374" s="473"/>
    </row>
    <row r="375" spans="3:19">
      <c r="C375" s="464" t="s">
        <v>1539</v>
      </c>
      <c r="D375" s="465" t="s">
        <v>1601</v>
      </c>
      <c r="E375" s="466"/>
      <c r="F375" s="464" t="s">
        <v>1560</v>
      </c>
      <c r="G375" s="467" t="s">
        <v>1563</v>
      </c>
      <c r="H375" s="468">
        <v>45797</v>
      </c>
      <c r="I375" s="468">
        <v>46527</v>
      </c>
      <c r="J375" s="467" t="s">
        <v>1140</v>
      </c>
      <c r="K375" s="469">
        <v>1007622.96</v>
      </c>
      <c r="L375" s="469">
        <v>1000961.72</v>
      </c>
      <c r="M375" s="469">
        <v>1013590.3230480737</v>
      </c>
      <c r="N375" s="470">
        <v>1000000</v>
      </c>
      <c r="O375" s="471">
        <v>0.06</v>
      </c>
      <c r="P375" s="472">
        <v>1.0964172873209367E-2</v>
      </c>
      <c r="Q375" s="472">
        <v>0.2</v>
      </c>
      <c r="R375" s="472">
        <v>0.25</v>
      </c>
      <c r="S375" s="473"/>
    </row>
    <row r="376" spans="3:19">
      <c r="C376" s="464" t="s">
        <v>1539</v>
      </c>
      <c r="D376" s="465" t="s">
        <v>1544</v>
      </c>
      <c r="E376" s="466"/>
      <c r="F376" s="464" t="s">
        <v>1560</v>
      </c>
      <c r="G376" s="467" t="s">
        <v>1563</v>
      </c>
      <c r="H376" s="468">
        <v>45799</v>
      </c>
      <c r="I376" s="468">
        <v>46349</v>
      </c>
      <c r="J376" s="467" t="s">
        <v>1140</v>
      </c>
      <c r="K376" s="469">
        <v>1510624.07</v>
      </c>
      <c r="L376" s="469">
        <v>1501125.12</v>
      </c>
      <c r="M376" s="469">
        <v>1520385.4845721105</v>
      </c>
      <c r="N376" s="470">
        <v>1500000</v>
      </c>
      <c r="O376" s="471">
        <v>0.06</v>
      </c>
      <c r="P376" s="472">
        <v>1.6446259309814051E-2</v>
      </c>
      <c r="Q376" s="472">
        <v>0.2</v>
      </c>
      <c r="R376" s="472">
        <v>0.25</v>
      </c>
      <c r="S376" s="473"/>
    </row>
    <row r="377" spans="3:19">
      <c r="C377" s="464" t="s">
        <v>1539</v>
      </c>
      <c r="D377" s="465" t="s">
        <v>1546</v>
      </c>
      <c r="E377" s="466"/>
      <c r="F377" s="464" t="s">
        <v>1560</v>
      </c>
      <c r="G377" s="467" t="s">
        <v>1563</v>
      </c>
      <c r="H377" s="468">
        <v>45806</v>
      </c>
      <c r="I377" s="468">
        <v>45967</v>
      </c>
      <c r="J377" s="467" t="s">
        <v>1140</v>
      </c>
      <c r="K377" s="469">
        <v>1511780.88</v>
      </c>
      <c r="L377" s="469">
        <v>1503913.35</v>
      </c>
      <c r="M377" s="469">
        <v>1520385.4845721105</v>
      </c>
      <c r="N377" s="470">
        <v>1500000</v>
      </c>
      <c r="O377" s="471">
        <v>5.96E-2</v>
      </c>
      <c r="P377" s="472">
        <v>1.6446259309814051E-2</v>
      </c>
      <c r="Q377" s="472">
        <v>0.2</v>
      </c>
      <c r="R377" s="472">
        <v>0.25</v>
      </c>
      <c r="S377" s="473"/>
    </row>
    <row r="378" spans="3:19">
      <c r="C378" s="464" t="s">
        <v>1543</v>
      </c>
      <c r="D378" s="465" t="s">
        <v>1546</v>
      </c>
      <c r="E378" s="466"/>
      <c r="F378" s="464" t="s">
        <v>1560</v>
      </c>
      <c r="G378" s="467" t="s">
        <v>1563</v>
      </c>
      <c r="H378" s="468">
        <v>45814</v>
      </c>
      <c r="I378" s="468">
        <v>46934</v>
      </c>
      <c r="J378" s="467" t="s">
        <v>1140</v>
      </c>
      <c r="K378" s="469">
        <v>100566.03</v>
      </c>
      <c r="L378" s="469">
        <v>100166.85</v>
      </c>
      <c r="M378" s="469">
        <v>100032.65664708524</v>
      </c>
      <c r="N378" s="470">
        <v>100000</v>
      </c>
      <c r="O378" s="471">
        <v>6.1499999999999999E-2</v>
      </c>
      <c r="P378" s="472">
        <v>1.0820696641487366E-3</v>
      </c>
      <c r="Q378" s="472">
        <v>0.2</v>
      </c>
      <c r="R378" s="472">
        <v>0.25</v>
      </c>
      <c r="S378" s="473"/>
    </row>
    <row r="379" spans="3:19">
      <c r="C379" s="464" t="s">
        <v>1543</v>
      </c>
      <c r="D379" s="465" t="s">
        <v>1546</v>
      </c>
      <c r="E379" s="466"/>
      <c r="F379" s="464" t="s">
        <v>1560</v>
      </c>
      <c r="G379" s="467" t="s">
        <v>1563</v>
      </c>
      <c r="H379" s="468">
        <v>45814</v>
      </c>
      <c r="I379" s="468">
        <v>46568</v>
      </c>
      <c r="J379" s="467" t="s">
        <v>1140</v>
      </c>
      <c r="K379" s="469">
        <v>301514.69</v>
      </c>
      <c r="L379" s="469">
        <v>300320.14</v>
      </c>
      <c r="M379" s="469">
        <v>300097.96994125569</v>
      </c>
      <c r="N379" s="470">
        <v>300000</v>
      </c>
      <c r="O379" s="471">
        <v>6.0999999999999999E-2</v>
      </c>
      <c r="P379" s="472">
        <v>3.2462089924462098E-3</v>
      </c>
      <c r="Q379" s="472">
        <v>0.2</v>
      </c>
      <c r="R379" s="472">
        <v>0.25</v>
      </c>
      <c r="S379" s="473"/>
    </row>
    <row r="380" spans="3:19">
      <c r="C380" s="464" t="s">
        <v>1539</v>
      </c>
      <c r="D380" s="465" t="s">
        <v>1545</v>
      </c>
      <c r="E380" s="466"/>
      <c r="F380" s="464" t="s">
        <v>1560</v>
      </c>
      <c r="G380" s="467" t="s">
        <v>1563</v>
      </c>
      <c r="H380" s="468">
        <v>45818</v>
      </c>
      <c r="I380" s="468">
        <v>46914</v>
      </c>
      <c r="J380" s="467" t="s">
        <v>1140</v>
      </c>
      <c r="K380" s="469">
        <v>1004508.67</v>
      </c>
      <c r="L380" s="469">
        <v>1001279.68</v>
      </c>
      <c r="M380" s="469">
        <v>1013590.3230480737</v>
      </c>
      <c r="N380" s="470">
        <v>1000000</v>
      </c>
      <c r="O380" s="471">
        <v>6.0999999999999999E-2</v>
      </c>
      <c r="P380" s="472">
        <v>1.0964172873209367E-2</v>
      </c>
      <c r="Q380" s="472">
        <v>0.2</v>
      </c>
      <c r="R380" s="472">
        <v>0.25</v>
      </c>
      <c r="S380" s="473"/>
    </row>
    <row r="381" spans="3:19">
      <c r="C381" s="464" t="s">
        <v>1539</v>
      </c>
      <c r="D381" s="465" t="s">
        <v>1550</v>
      </c>
      <c r="E381" s="466"/>
      <c r="F381" s="464" t="s">
        <v>1560</v>
      </c>
      <c r="G381" s="467" t="s">
        <v>1563</v>
      </c>
      <c r="H381" s="468">
        <v>45820</v>
      </c>
      <c r="I381" s="468">
        <v>46370</v>
      </c>
      <c r="J381" s="467" t="s">
        <v>1140</v>
      </c>
      <c r="K381" s="469">
        <v>1003626.62</v>
      </c>
      <c r="L381" s="469">
        <v>1000681.8</v>
      </c>
      <c r="M381" s="469">
        <v>1013590.3230480737</v>
      </c>
      <c r="N381" s="470">
        <v>1000000</v>
      </c>
      <c r="O381" s="471">
        <v>6.0499999999999998E-2</v>
      </c>
      <c r="P381" s="472">
        <v>1.0964172873209367E-2</v>
      </c>
      <c r="Q381" s="472">
        <v>0.2</v>
      </c>
      <c r="R381" s="472">
        <v>0.25</v>
      </c>
      <c r="S381" s="473"/>
    </row>
    <row r="382" spans="3:19">
      <c r="C382" s="464" t="s">
        <v>1539</v>
      </c>
      <c r="D382" s="465" t="s">
        <v>1545</v>
      </c>
      <c r="E382" s="466"/>
      <c r="F382" s="464" t="s">
        <v>1560</v>
      </c>
      <c r="G382" s="467" t="s">
        <v>1563</v>
      </c>
      <c r="H382" s="468">
        <v>45831</v>
      </c>
      <c r="I382" s="468">
        <v>46917</v>
      </c>
      <c r="J382" s="467" t="s">
        <v>1140</v>
      </c>
      <c r="K382" s="469">
        <v>1005821.26</v>
      </c>
      <c r="L382" s="469">
        <v>1004595.88</v>
      </c>
      <c r="M382" s="469">
        <v>1013590.3230480737</v>
      </c>
      <c r="N382" s="470">
        <v>1000000</v>
      </c>
      <c r="O382" s="471">
        <v>6.6900000000000001E-2</v>
      </c>
      <c r="P382" s="472">
        <v>1.0964172873209367E-2</v>
      </c>
      <c r="Q382" s="472">
        <v>0.2</v>
      </c>
      <c r="R382" s="472">
        <v>0.25</v>
      </c>
      <c r="S382" s="473"/>
    </row>
    <row r="383" spans="3:19">
      <c r="C383" s="464" t="s">
        <v>1541</v>
      </c>
      <c r="D383" s="465" t="s">
        <v>1559</v>
      </c>
      <c r="E383" s="466"/>
      <c r="F383" s="464" t="s">
        <v>1560</v>
      </c>
      <c r="G383" s="467" t="s">
        <v>1563</v>
      </c>
      <c r="H383" s="468">
        <v>45832</v>
      </c>
      <c r="I383" s="468">
        <v>47652</v>
      </c>
      <c r="J383" s="467" t="s">
        <v>1140</v>
      </c>
      <c r="K383" s="469">
        <v>743793.96</v>
      </c>
      <c r="L383" s="469">
        <v>743000</v>
      </c>
      <c r="M383" s="469">
        <v>955550.4865918518</v>
      </c>
      <c r="N383" s="470">
        <v>743000</v>
      </c>
      <c r="O383" s="471">
        <v>6.5500000000000003E-2</v>
      </c>
      <c r="P383" s="472">
        <v>1.0336346436858677E-2</v>
      </c>
      <c r="Q383" s="472">
        <v>0.2</v>
      </c>
      <c r="R383" s="472">
        <v>0.25</v>
      </c>
      <c r="S383" s="473"/>
    </row>
    <row r="384" spans="3:19">
      <c r="C384" s="464" t="s">
        <v>1543</v>
      </c>
      <c r="D384" s="465" t="s">
        <v>1546</v>
      </c>
      <c r="E384" s="466"/>
      <c r="F384" s="464" t="s">
        <v>1560</v>
      </c>
      <c r="G384" s="467" t="s">
        <v>1563</v>
      </c>
      <c r="H384" s="468">
        <v>45835</v>
      </c>
      <c r="I384" s="468">
        <v>45841</v>
      </c>
      <c r="J384" s="467" t="s">
        <v>1140</v>
      </c>
      <c r="K384" s="469">
        <v>550504.79</v>
      </c>
      <c r="L384" s="469">
        <v>550504.79</v>
      </c>
      <c r="M384" s="469">
        <v>550684.56640645768</v>
      </c>
      <c r="N384" s="470">
        <v>550504.96999999229</v>
      </c>
      <c r="O384" s="471">
        <v>0.06</v>
      </c>
      <c r="P384" s="472">
        <v>5.9568453322757084E-3</v>
      </c>
      <c r="Q384" s="472">
        <v>0.2</v>
      </c>
      <c r="R384" s="472">
        <v>0.25</v>
      </c>
      <c r="S384" s="473"/>
    </row>
    <row r="385" spans="3:20">
      <c r="C385" s="464" t="s">
        <v>1543</v>
      </c>
      <c r="D385" s="465" t="s">
        <v>1546</v>
      </c>
      <c r="E385" s="466"/>
      <c r="F385" s="464" t="s">
        <v>1560</v>
      </c>
      <c r="G385" s="467" t="s">
        <v>1563</v>
      </c>
      <c r="H385" s="468">
        <v>45835</v>
      </c>
      <c r="I385" s="468">
        <v>45842</v>
      </c>
      <c r="J385" s="467" t="s">
        <v>1140</v>
      </c>
      <c r="K385" s="469">
        <v>550504.79</v>
      </c>
      <c r="L385" s="469">
        <v>550504.79</v>
      </c>
      <c r="M385" s="469">
        <v>550684.56640645768</v>
      </c>
      <c r="N385" s="470">
        <v>550504.79</v>
      </c>
      <c r="O385" s="471">
        <v>0.06</v>
      </c>
      <c r="P385" s="472">
        <v>5.9568453322757084E-3</v>
      </c>
      <c r="Q385" s="472">
        <v>0.2</v>
      </c>
      <c r="R385" s="472">
        <v>0.25</v>
      </c>
      <c r="S385" s="473"/>
    </row>
    <row r="386" spans="3:20">
      <c r="C386" s="464" t="s">
        <v>1543</v>
      </c>
      <c r="D386" s="465" t="s">
        <v>1544</v>
      </c>
      <c r="E386" s="466"/>
      <c r="F386" s="464" t="s">
        <v>1560</v>
      </c>
      <c r="G386" s="467" t="s">
        <v>1563</v>
      </c>
      <c r="H386" s="468">
        <v>45838</v>
      </c>
      <c r="I386" s="468">
        <v>46566</v>
      </c>
      <c r="J386" s="467" t="s">
        <v>1140</v>
      </c>
      <c r="K386" s="469">
        <v>1000000</v>
      </c>
      <c r="L386" s="469">
        <v>1000000</v>
      </c>
      <c r="M386" s="469">
        <v>1000326.5664708524</v>
      </c>
      <c r="N386" s="470">
        <v>1000000</v>
      </c>
      <c r="O386" s="471">
        <v>6.1499999999999999E-2</v>
      </c>
      <c r="P386" s="472">
        <v>1.0820696641487366E-2</v>
      </c>
      <c r="Q386" s="472">
        <v>0.2</v>
      </c>
      <c r="R386" s="472">
        <v>0.25</v>
      </c>
      <c r="S386" s="473"/>
    </row>
    <row r="387" spans="3:20">
      <c r="C387" s="464" t="s">
        <v>1543</v>
      </c>
      <c r="D387" s="465" t="s">
        <v>1554</v>
      </c>
      <c r="E387" s="466"/>
      <c r="F387" s="464" t="s">
        <v>1560</v>
      </c>
      <c r="G387" s="467" t="s">
        <v>1563</v>
      </c>
      <c r="H387" s="468">
        <v>45838</v>
      </c>
      <c r="I387" s="468">
        <v>45845</v>
      </c>
      <c r="J387" s="467" t="s">
        <v>1140</v>
      </c>
      <c r="K387" s="469">
        <v>800033.76</v>
      </c>
      <c r="L387" s="469">
        <v>800033.76</v>
      </c>
      <c r="M387" s="469">
        <v>551061.09932934307</v>
      </c>
      <c r="N387" s="470">
        <v>550881.20000000019</v>
      </c>
      <c r="O387" s="471">
        <v>0.06</v>
      </c>
      <c r="P387" s="472">
        <v>5.9609183506985318E-3</v>
      </c>
      <c r="Q387" s="472">
        <v>0.2</v>
      </c>
      <c r="R387" s="472">
        <v>0.25</v>
      </c>
      <c r="S387" s="473"/>
    </row>
    <row r="388" spans="3:20">
      <c r="C388" s="464" t="s">
        <v>1541</v>
      </c>
      <c r="D388" s="465" t="s">
        <v>1602</v>
      </c>
      <c r="E388" s="466"/>
      <c r="F388" s="464" t="s">
        <v>1561</v>
      </c>
      <c r="G388" s="467" t="s">
        <v>1563</v>
      </c>
      <c r="H388" s="468">
        <v>45838</v>
      </c>
      <c r="I388" s="468">
        <v>45839</v>
      </c>
      <c r="J388" s="467" t="s">
        <v>1140</v>
      </c>
      <c r="K388" s="469">
        <v>506380.82</v>
      </c>
      <c r="L388" s="469">
        <v>506380.82</v>
      </c>
      <c r="M388" s="469">
        <v>651241.50599162979</v>
      </c>
      <c r="N388" s="470">
        <v>506380.82</v>
      </c>
      <c r="O388" s="471">
        <v>0.06</v>
      </c>
      <c r="P388" s="472">
        <v>7.0445862510101955E-3</v>
      </c>
      <c r="Q388" s="472">
        <v>0.2</v>
      </c>
      <c r="R388" s="472">
        <v>0.25</v>
      </c>
      <c r="S388" s="473"/>
    </row>
    <row r="389" spans="3:20">
      <c r="C389" s="464" t="s">
        <v>1539</v>
      </c>
      <c r="D389" s="465" t="s">
        <v>1554</v>
      </c>
      <c r="E389" s="466"/>
      <c r="F389" s="464" t="s">
        <v>1560</v>
      </c>
      <c r="G389" s="467" t="s">
        <v>1563</v>
      </c>
      <c r="H389" s="468">
        <v>45838</v>
      </c>
      <c r="I389" s="468">
        <v>45839</v>
      </c>
      <c r="J389" s="467" t="s">
        <v>1140</v>
      </c>
      <c r="K389" s="469">
        <v>300000</v>
      </c>
      <c r="L389" s="469">
        <v>300000</v>
      </c>
      <c r="M389" s="469">
        <v>304077.09691442212</v>
      </c>
      <c r="N389" s="470">
        <v>300000</v>
      </c>
      <c r="O389" s="471">
        <v>0.06</v>
      </c>
      <c r="P389" s="472">
        <v>3.2892518619628101E-3</v>
      </c>
      <c r="Q389" s="472">
        <v>0.2</v>
      </c>
      <c r="R389" s="472">
        <v>0.25</v>
      </c>
      <c r="S389" s="473"/>
    </row>
    <row r="390" spans="3:20">
      <c r="C390" s="464" t="s">
        <v>1539</v>
      </c>
      <c r="D390" s="465" t="s">
        <v>1558</v>
      </c>
      <c r="E390" s="466"/>
      <c r="F390" s="464" t="s">
        <v>1560</v>
      </c>
      <c r="G390" s="467" t="s">
        <v>1563</v>
      </c>
      <c r="H390" s="468">
        <v>45838</v>
      </c>
      <c r="I390" s="468">
        <v>45842</v>
      </c>
      <c r="J390" s="467" t="s">
        <v>1140</v>
      </c>
      <c r="K390" s="469">
        <v>380000</v>
      </c>
      <c r="L390" s="469">
        <v>380000</v>
      </c>
      <c r="M390" s="469">
        <v>385164.47275828884</v>
      </c>
      <c r="N390" s="470">
        <v>380000</v>
      </c>
      <c r="O390" s="471">
        <v>5.8999999999999997E-2</v>
      </c>
      <c r="P390" s="472">
        <v>4.1663873143944026E-3</v>
      </c>
      <c r="Q390" s="472">
        <v>0.2</v>
      </c>
      <c r="R390" s="472">
        <v>0.25</v>
      </c>
      <c r="S390" s="473"/>
    </row>
    <row r="391" spans="3:20">
      <c r="C391" s="475" t="s">
        <v>105</v>
      </c>
      <c r="D391" s="570"/>
      <c r="E391" s="571"/>
      <c r="F391" s="475"/>
      <c r="G391" s="475"/>
      <c r="H391" s="475"/>
      <c r="I391" s="475"/>
      <c r="J391" s="475"/>
      <c r="K391" s="476">
        <v>82629317.349999905</v>
      </c>
      <c r="L391" s="476">
        <v>81282461.089999914</v>
      </c>
      <c r="M391" s="476">
        <v>82518485.159999967</v>
      </c>
      <c r="N391" s="476">
        <v>81127373.969999999</v>
      </c>
      <c r="O391" s="477"/>
      <c r="P391" s="477"/>
      <c r="Q391" s="477"/>
      <c r="R391" s="477"/>
      <c r="S391" s="478"/>
      <c r="T391" s="478"/>
    </row>
    <row r="392" spans="3:20">
      <c r="C392" s="461"/>
      <c r="D392" s="462"/>
      <c r="E392" s="458"/>
      <c r="F392" s="458"/>
      <c r="G392" s="458"/>
      <c r="H392" s="458"/>
      <c r="I392" s="458"/>
      <c r="J392" s="458"/>
      <c r="K392" s="460"/>
      <c r="L392" s="458"/>
      <c r="M392" s="479"/>
      <c r="N392" s="479"/>
      <c r="O392" s="458"/>
      <c r="P392" s="458"/>
      <c r="Q392" s="458"/>
      <c r="R392" s="458"/>
    </row>
    <row r="393" spans="3:20">
      <c r="C393" s="463" t="s">
        <v>1072</v>
      </c>
      <c r="D393" s="413"/>
      <c r="E393" s="458"/>
      <c r="F393" s="458"/>
      <c r="G393" s="458"/>
      <c r="H393" s="458"/>
      <c r="I393" s="458"/>
      <c r="J393" s="458"/>
      <c r="K393" s="460"/>
      <c r="L393" s="458"/>
      <c r="M393" s="480"/>
      <c r="N393" s="458"/>
      <c r="O393" s="458"/>
      <c r="P393" s="481"/>
      <c r="Q393" s="458"/>
      <c r="R393" s="458"/>
    </row>
    <row r="394" spans="3:20">
      <c r="C394" s="564" t="s">
        <v>133</v>
      </c>
      <c r="D394" s="566" t="s">
        <v>134</v>
      </c>
      <c r="E394" s="567"/>
      <c r="F394" s="564" t="s">
        <v>135</v>
      </c>
      <c r="G394" s="564" t="s">
        <v>136</v>
      </c>
      <c r="H394" s="562" t="s">
        <v>137</v>
      </c>
      <c r="I394" s="564" t="s">
        <v>138</v>
      </c>
      <c r="J394" s="564" t="s">
        <v>14</v>
      </c>
      <c r="K394" s="564" t="s">
        <v>139</v>
      </c>
      <c r="L394" s="564" t="s">
        <v>140</v>
      </c>
      <c r="M394" s="564" t="s">
        <v>141</v>
      </c>
      <c r="N394" s="564" t="s">
        <v>142</v>
      </c>
      <c r="O394" s="564" t="s">
        <v>143</v>
      </c>
      <c r="P394" s="562" t="s">
        <v>144</v>
      </c>
      <c r="Q394" s="562" t="s">
        <v>145</v>
      </c>
      <c r="R394" s="562" t="s">
        <v>146</v>
      </c>
    </row>
    <row r="395" spans="3:20">
      <c r="C395" s="565"/>
      <c r="D395" s="568"/>
      <c r="E395" s="569"/>
      <c r="F395" s="565"/>
      <c r="G395" s="565"/>
      <c r="H395" s="563"/>
      <c r="I395" s="565"/>
      <c r="J395" s="565"/>
      <c r="K395" s="565"/>
      <c r="L395" s="565"/>
      <c r="M395" s="565"/>
      <c r="N395" s="565"/>
      <c r="O395" s="565"/>
      <c r="P395" s="563"/>
      <c r="Q395" s="563"/>
      <c r="R395" s="563"/>
    </row>
    <row r="396" spans="3:20">
      <c r="C396" s="482" t="s">
        <v>1078</v>
      </c>
      <c r="D396" s="483" t="s">
        <v>1155</v>
      </c>
      <c r="E396" s="484"/>
      <c r="F396" s="482" t="s">
        <v>1080</v>
      </c>
      <c r="G396" s="485" t="s">
        <v>1154</v>
      </c>
      <c r="H396" s="468" t="s">
        <v>1081</v>
      </c>
      <c r="I396" s="468">
        <v>45680</v>
      </c>
      <c r="J396" s="467" t="s">
        <v>148</v>
      </c>
      <c r="K396" s="469">
        <v>100000</v>
      </c>
      <c r="L396" s="469">
        <v>100167.55</v>
      </c>
      <c r="M396" s="469">
        <v>765679.49</v>
      </c>
      <c r="N396" s="470">
        <v>100000</v>
      </c>
      <c r="O396" s="471">
        <v>5.0500000000000003E-2</v>
      </c>
      <c r="P396" s="472">
        <v>1.1727090467028384E-2</v>
      </c>
      <c r="Q396" s="472">
        <v>0.2</v>
      </c>
      <c r="R396" s="472">
        <v>0.25</v>
      </c>
    </row>
    <row r="397" spans="3:20">
      <c r="C397" s="482" t="s">
        <v>1078</v>
      </c>
      <c r="D397" s="483" t="s">
        <v>1155</v>
      </c>
      <c r="E397" s="484"/>
      <c r="F397" s="482" t="s">
        <v>1080</v>
      </c>
      <c r="G397" s="485" t="s">
        <v>1154</v>
      </c>
      <c r="H397" s="468" t="s">
        <v>1081</v>
      </c>
      <c r="I397" s="468">
        <v>45848</v>
      </c>
      <c r="J397" s="467" t="s">
        <v>148</v>
      </c>
      <c r="K397" s="469">
        <v>200000</v>
      </c>
      <c r="L397" s="469">
        <v>200335.95</v>
      </c>
      <c r="M397" s="469">
        <v>510422.87</v>
      </c>
      <c r="N397" s="470">
        <v>200000</v>
      </c>
      <c r="O397" s="471">
        <v>4.7600000000000003E-2</v>
      </c>
      <c r="P397" s="472">
        <v>7.8175989446057498E-3</v>
      </c>
      <c r="Q397" s="472">
        <v>0.2</v>
      </c>
      <c r="R397" s="472">
        <v>0.25</v>
      </c>
    </row>
    <row r="398" spans="3:20">
      <c r="C398" s="482" t="s">
        <v>1078</v>
      </c>
      <c r="D398" s="483" t="s">
        <v>1155</v>
      </c>
      <c r="E398" s="484"/>
      <c r="F398" s="482" t="s">
        <v>1080</v>
      </c>
      <c r="G398" s="485" t="s">
        <v>1154</v>
      </c>
      <c r="H398" s="468" t="s">
        <v>1081</v>
      </c>
      <c r="I398" s="468">
        <v>45764</v>
      </c>
      <c r="J398" s="467" t="s">
        <v>148</v>
      </c>
      <c r="K398" s="469">
        <v>200000</v>
      </c>
      <c r="L398" s="469">
        <v>200335.95</v>
      </c>
      <c r="M398" s="469">
        <v>519957.97</v>
      </c>
      <c r="N398" s="470">
        <v>200000</v>
      </c>
      <c r="O398" s="471">
        <v>4.7100000000000003E-2</v>
      </c>
      <c r="P398" s="472">
        <v>7.9636378313364901E-3</v>
      </c>
      <c r="Q398" s="472">
        <v>0.2</v>
      </c>
      <c r="R398" s="472">
        <v>0.25</v>
      </c>
    </row>
    <row r="399" spans="3:20">
      <c r="C399" s="482" t="s">
        <v>1078</v>
      </c>
      <c r="D399" s="483" t="s">
        <v>1155</v>
      </c>
      <c r="E399" s="484"/>
      <c r="F399" s="482" t="s">
        <v>1080</v>
      </c>
      <c r="G399" s="485" t="s">
        <v>1154</v>
      </c>
      <c r="H399" s="468" t="s">
        <v>1081</v>
      </c>
      <c r="I399" s="468">
        <v>45715</v>
      </c>
      <c r="J399" s="467" t="s">
        <v>148</v>
      </c>
      <c r="K399" s="469">
        <v>200000</v>
      </c>
      <c r="L399" s="469">
        <v>200335.95</v>
      </c>
      <c r="M399" s="469">
        <v>775451.03</v>
      </c>
      <c r="N399" s="470">
        <v>200000</v>
      </c>
      <c r="O399" s="471">
        <v>4.6199999999999998E-2</v>
      </c>
      <c r="P399" s="472">
        <v>1.1876750651320623E-2</v>
      </c>
      <c r="Q399" s="472">
        <v>0.2</v>
      </c>
      <c r="R399" s="472">
        <v>0.25</v>
      </c>
    </row>
    <row r="400" spans="3:20">
      <c r="C400" s="482" t="s">
        <v>1078</v>
      </c>
      <c r="D400" s="483" t="s">
        <v>1155</v>
      </c>
      <c r="E400" s="484"/>
      <c r="F400" s="482" t="s">
        <v>1080</v>
      </c>
      <c r="G400" s="485" t="s">
        <v>1154</v>
      </c>
      <c r="H400" s="468" t="s">
        <v>1081</v>
      </c>
      <c r="I400" s="468">
        <v>45729</v>
      </c>
      <c r="J400" s="467" t="s">
        <v>148</v>
      </c>
      <c r="K400" s="469">
        <v>200000</v>
      </c>
      <c r="L400" s="469">
        <v>200335.95</v>
      </c>
      <c r="M400" s="469">
        <v>506525.88</v>
      </c>
      <c r="N400" s="470">
        <v>200000</v>
      </c>
      <c r="O400" s="471">
        <v>4.5199999999999997E-2</v>
      </c>
      <c r="P400" s="472">
        <v>7.7579129338454181E-3</v>
      </c>
      <c r="Q400" s="472">
        <v>0.2</v>
      </c>
      <c r="R400" s="472">
        <v>0.25</v>
      </c>
    </row>
    <row r="401" spans="3:18">
      <c r="C401" s="482" t="s">
        <v>1078</v>
      </c>
      <c r="D401" s="483" t="s">
        <v>1155</v>
      </c>
      <c r="E401" s="484"/>
      <c r="F401" s="482" t="s">
        <v>1080</v>
      </c>
      <c r="G401" s="485" t="s">
        <v>1154</v>
      </c>
      <c r="H401" s="468" t="s">
        <v>1081</v>
      </c>
      <c r="I401" s="468">
        <v>45736</v>
      </c>
      <c r="J401" s="467" t="s">
        <v>148</v>
      </c>
      <c r="K401" s="469">
        <v>200000</v>
      </c>
      <c r="L401" s="469">
        <v>200335.95</v>
      </c>
      <c r="M401" s="469">
        <v>505792.01</v>
      </c>
      <c r="N401" s="470">
        <v>200000</v>
      </c>
      <c r="O401" s="471">
        <v>4.2599999999999999E-2</v>
      </c>
      <c r="P401" s="472">
        <v>7.7466730351757563E-3</v>
      </c>
      <c r="Q401" s="472">
        <v>0.2</v>
      </c>
      <c r="R401" s="472">
        <v>0.25</v>
      </c>
    </row>
    <row r="402" spans="3:18">
      <c r="C402" s="482" t="s">
        <v>1078</v>
      </c>
      <c r="D402" s="483" t="s">
        <v>1155</v>
      </c>
      <c r="E402" s="484"/>
      <c r="F402" s="482" t="s">
        <v>1080</v>
      </c>
      <c r="G402" s="485" t="s">
        <v>1154</v>
      </c>
      <c r="H402" s="468" t="s">
        <v>1082</v>
      </c>
      <c r="I402" s="468">
        <v>45828</v>
      </c>
      <c r="J402" s="467" t="s">
        <v>148</v>
      </c>
      <c r="K402" s="469">
        <v>200000</v>
      </c>
      <c r="L402" s="469">
        <v>200314.67</v>
      </c>
      <c r="M402" s="469">
        <v>506837.38</v>
      </c>
      <c r="N402" s="470">
        <v>200000</v>
      </c>
      <c r="O402" s="471">
        <v>4.2099999999999999E-2</v>
      </c>
      <c r="P402" s="472">
        <v>7.7626838448182052E-3</v>
      </c>
      <c r="Q402" s="472">
        <v>0.2</v>
      </c>
      <c r="R402" s="472">
        <v>0.25</v>
      </c>
    </row>
    <row r="403" spans="3:18">
      <c r="C403" s="482" t="s">
        <v>452</v>
      </c>
      <c r="D403" s="483" t="s">
        <v>152</v>
      </c>
      <c r="E403" s="484"/>
      <c r="F403" s="482" t="s">
        <v>455</v>
      </c>
      <c r="G403" s="485" t="s">
        <v>147</v>
      </c>
      <c r="H403" s="468" t="s">
        <v>1082</v>
      </c>
      <c r="I403" s="468">
        <v>46829</v>
      </c>
      <c r="J403" s="467" t="s">
        <v>148</v>
      </c>
      <c r="K403" s="469">
        <v>200000</v>
      </c>
      <c r="L403" s="469">
        <v>200314.67</v>
      </c>
      <c r="M403" s="469">
        <v>245552.63</v>
      </c>
      <c r="N403" s="470">
        <v>200000</v>
      </c>
      <c r="O403" s="471">
        <v>5.5E-2</v>
      </c>
      <c r="P403" s="472">
        <v>3.7608659289368558E-3</v>
      </c>
      <c r="Q403" s="472">
        <v>0.2</v>
      </c>
      <c r="R403" s="472">
        <v>0.25</v>
      </c>
    </row>
    <row r="404" spans="3:18">
      <c r="C404" s="482" t="s">
        <v>452</v>
      </c>
      <c r="D404" s="483" t="s">
        <v>182</v>
      </c>
      <c r="E404" s="484"/>
      <c r="F404" s="482" t="s">
        <v>455</v>
      </c>
      <c r="G404" s="485" t="s">
        <v>147</v>
      </c>
      <c r="H404" s="468" t="s">
        <v>1082</v>
      </c>
      <c r="I404" s="468">
        <v>48018</v>
      </c>
      <c r="J404" s="467" t="s">
        <v>148</v>
      </c>
      <c r="K404" s="469">
        <v>200000</v>
      </c>
      <c r="L404" s="469">
        <v>200343.08</v>
      </c>
      <c r="M404" s="469">
        <v>66433.48</v>
      </c>
      <c r="N404" s="470">
        <v>200000</v>
      </c>
      <c r="O404" s="471">
        <v>5.6000000000000001E-2</v>
      </c>
      <c r="P404" s="472">
        <v>1.0174902686756319E-3</v>
      </c>
      <c r="Q404" s="472">
        <v>0.2</v>
      </c>
      <c r="R404" s="472">
        <v>0.25</v>
      </c>
    </row>
    <row r="405" spans="3:18">
      <c r="C405" s="482" t="s">
        <v>452</v>
      </c>
      <c r="D405" s="483" t="s">
        <v>1165</v>
      </c>
      <c r="E405" s="484"/>
      <c r="F405" s="482" t="s">
        <v>455</v>
      </c>
      <c r="G405" s="485" t="s">
        <v>147</v>
      </c>
      <c r="H405" s="468" t="s">
        <v>1082</v>
      </c>
      <c r="I405" s="468">
        <v>48018</v>
      </c>
      <c r="J405" s="467" t="s">
        <v>148</v>
      </c>
      <c r="K405" s="469">
        <v>200000</v>
      </c>
      <c r="L405" s="469">
        <v>200343.08</v>
      </c>
      <c r="M405" s="469">
        <v>1136386.75</v>
      </c>
      <c r="N405" s="470">
        <v>200000</v>
      </c>
      <c r="O405" s="471">
        <v>7.7499999999999999E-2</v>
      </c>
      <c r="P405" s="472">
        <v>1.7404815457159977E-2</v>
      </c>
      <c r="Q405" s="472">
        <v>0.2</v>
      </c>
      <c r="R405" s="472">
        <v>0.25</v>
      </c>
    </row>
    <row r="406" spans="3:18">
      <c r="C406" s="482" t="s">
        <v>452</v>
      </c>
      <c r="D406" s="483" t="s">
        <v>1164</v>
      </c>
      <c r="E406" s="484"/>
      <c r="F406" s="482" t="s">
        <v>455</v>
      </c>
      <c r="G406" s="485" t="s">
        <v>147</v>
      </c>
      <c r="H406" s="468" t="s">
        <v>1082</v>
      </c>
      <c r="I406" s="468">
        <v>47129</v>
      </c>
      <c r="J406" s="467" t="s">
        <v>148</v>
      </c>
      <c r="K406" s="469">
        <v>200000</v>
      </c>
      <c r="L406" s="469">
        <v>200343.08</v>
      </c>
      <c r="M406" s="469">
        <v>577033.55000000005</v>
      </c>
      <c r="N406" s="470">
        <v>200000</v>
      </c>
      <c r="O406" s="471">
        <v>0.06</v>
      </c>
      <c r="P406" s="472">
        <v>8.8378031953821132E-3</v>
      </c>
      <c r="Q406" s="472">
        <v>0.2</v>
      </c>
      <c r="R406" s="472">
        <v>0.25</v>
      </c>
    </row>
    <row r="407" spans="3:18">
      <c r="C407" s="482" t="s">
        <v>453</v>
      </c>
      <c r="D407" s="483" t="s">
        <v>1166</v>
      </c>
      <c r="E407" s="484"/>
      <c r="F407" s="482" t="s">
        <v>456</v>
      </c>
      <c r="G407" s="485" t="s">
        <v>147</v>
      </c>
      <c r="H407" s="468" t="s">
        <v>1083</v>
      </c>
      <c r="I407" s="468">
        <v>46659</v>
      </c>
      <c r="J407" s="467" t="s">
        <v>148</v>
      </c>
      <c r="K407" s="469">
        <v>250000</v>
      </c>
      <c r="L407" s="469">
        <v>250403.72</v>
      </c>
      <c r="M407" s="469">
        <v>16295.84</v>
      </c>
      <c r="N407" s="470">
        <v>250000</v>
      </c>
      <c r="O407" s="471">
        <v>0.06</v>
      </c>
      <c r="P407" s="472">
        <v>2.495858807922618E-4</v>
      </c>
      <c r="Q407" s="472">
        <v>0.2</v>
      </c>
      <c r="R407" s="472">
        <v>0.25</v>
      </c>
    </row>
    <row r="408" spans="3:18">
      <c r="C408" s="482" t="s">
        <v>453</v>
      </c>
      <c r="D408" s="483" t="s">
        <v>1166</v>
      </c>
      <c r="E408" s="484"/>
      <c r="F408" s="482" t="s">
        <v>456</v>
      </c>
      <c r="G408" s="485" t="s">
        <v>147</v>
      </c>
      <c r="H408" s="468" t="s">
        <v>1083</v>
      </c>
      <c r="I408" s="468">
        <v>47753</v>
      </c>
      <c r="J408" s="467" t="s">
        <v>148</v>
      </c>
      <c r="K408" s="469">
        <v>250000</v>
      </c>
      <c r="L408" s="469">
        <v>250403.72</v>
      </c>
      <c r="M408" s="469">
        <v>43955.51</v>
      </c>
      <c r="N408" s="470">
        <v>250000</v>
      </c>
      <c r="O408" s="471">
        <v>6.5000000000000002E-2</v>
      </c>
      <c r="P408" s="472">
        <v>6.7321934180889561E-4</v>
      </c>
      <c r="Q408" s="472">
        <v>0.2</v>
      </c>
      <c r="R408" s="472">
        <v>0.25</v>
      </c>
    </row>
    <row r="409" spans="3:18">
      <c r="C409" s="482" t="s">
        <v>453</v>
      </c>
      <c r="D409" s="483" t="s">
        <v>152</v>
      </c>
      <c r="E409" s="484"/>
      <c r="F409" s="482" t="s">
        <v>456</v>
      </c>
      <c r="G409" s="485" t="s">
        <v>147</v>
      </c>
      <c r="H409" s="468" t="s">
        <v>1084</v>
      </c>
      <c r="I409" s="468">
        <v>46829</v>
      </c>
      <c r="J409" s="467" t="s">
        <v>148</v>
      </c>
      <c r="K409" s="469">
        <v>250000</v>
      </c>
      <c r="L409" s="469">
        <v>256117.22</v>
      </c>
      <c r="M409" s="469">
        <v>920822.77</v>
      </c>
      <c r="N409" s="470">
        <v>250000</v>
      </c>
      <c r="O409" s="471">
        <v>5.5E-2</v>
      </c>
      <c r="P409" s="472">
        <v>1.4103253474753085E-2</v>
      </c>
      <c r="Q409" s="472">
        <v>0.2</v>
      </c>
      <c r="R409" s="472">
        <v>0.25</v>
      </c>
    </row>
    <row r="410" spans="3:18">
      <c r="C410" s="482" t="s">
        <v>453</v>
      </c>
      <c r="D410" s="483" t="s">
        <v>1160</v>
      </c>
      <c r="E410" s="484"/>
      <c r="F410" s="482" t="s">
        <v>456</v>
      </c>
      <c r="G410" s="485" t="s">
        <v>147</v>
      </c>
      <c r="H410" s="468" t="s">
        <v>1084</v>
      </c>
      <c r="I410" s="468">
        <v>45196</v>
      </c>
      <c r="J410" s="467" t="s">
        <v>148</v>
      </c>
      <c r="K410" s="469">
        <v>250000</v>
      </c>
      <c r="L410" s="469">
        <v>256117.22</v>
      </c>
      <c r="M410" s="469">
        <v>2034.5</v>
      </c>
      <c r="N410" s="470">
        <v>250000</v>
      </c>
      <c r="O410" s="471">
        <v>6.5000000000000002E-2</v>
      </c>
      <c r="P410" s="472">
        <v>3.1160251602363347E-5</v>
      </c>
      <c r="Q410" s="472">
        <v>0.2</v>
      </c>
      <c r="R410" s="472">
        <v>0.25</v>
      </c>
    </row>
    <row r="411" spans="3:18">
      <c r="C411" s="482" t="s">
        <v>454</v>
      </c>
      <c r="D411" s="483" t="s">
        <v>1166</v>
      </c>
      <c r="E411" s="484"/>
      <c r="F411" s="482" t="s">
        <v>154</v>
      </c>
      <c r="G411" s="485" t="s">
        <v>147</v>
      </c>
      <c r="H411" s="468" t="s">
        <v>1084</v>
      </c>
      <c r="I411" s="468">
        <v>46659</v>
      </c>
      <c r="J411" s="467" t="s">
        <v>148</v>
      </c>
      <c r="K411" s="469">
        <v>250000</v>
      </c>
      <c r="L411" s="469">
        <v>256117.22</v>
      </c>
      <c r="M411" s="469">
        <v>101932.07</v>
      </c>
      <c r="N411" s="470">
        <v>250000</v>
      </c>
      <c r="O411" s="471">
        <v>6.1249999999999999E-2</v>
      </c>
      <c r="P411" s="472">
        <v>1.5611840489308001E-3</v>
      </c>
      <c r="Q411" s="472">
        <v>0.2</v>
      </c>
      <c r="R411" s="472">
        <v>0.25</v>
      </c>
    </row>
    <row r="412" spans="3:18">
      <c r="C412" s="482" t="s">
        <v>454</v>
      </c>
      <c r="D412" s="483" t="s">
        <v>1159</v>
      </c>
      <c r="E412" s="484"/>
      <c r="F412" s="482" t="s">
        <v>154</v>
      </c>
      <c r="G412" s="485" t="s">
        <v>147</v>
      </c>
      <c r="H412" s="468" t="s">
        <v>1084</v>
      </c>
      <c r="I412" s="468">
        <v>45841</v>
      </c>
      <c r="J412" s="467" t="s">
        <v>148</v>
      </c>
      <c r="K412" s="469">
        <v>250000</v>
      </c>
      <c r="L412" s="469">
        <v>256117.22</v>
      </c>
      <c r="M412" s="469">
        <v>2013218.95</v>
      </c>
      <c r="N412" s="470">
        <v>250000</v>
      </c>
      <c r="O412" s="471">
        <v>4.4999999999999998E-2</v>
      </c>
      <c r="P412" s="472">
        <v>3.0834312613735929E-2</v>
      </c>
      <c r="Q412" s="472">
        <v>0.2</v>
      </c>
      <c r="R412" s="472">
        <v>0.25</v>
      </c>
    </row>
    <row r="413" spans="3:18">
      <c r="C413" s="482" t="s">
        <v>454</v>
      </c>
      <c r="D413" s="483" t="s">
        <v>1157</v>
      </c>
      <c r="E413" s="484"/>
      <c r="F413" s="482" t="s">
        <v>154</v>
      </c>
      <c r="G413" s="485" t="s">
        <v>147</v>
      </c>
      <c r="H413" s="468" t="s">
        <v>1085</v>
      </c>
      <c r="I413" s="468">
        <v>46990</v>
      </c>
      <c r="J413" s="467" t="s">
        <v>148</v>
      </c>
      <c r="K413" s="469">
        <v>135000</v>
      </c>
      <c r="L413" s="469">
        <v>100911.27</v>
      </c>
      <c r="M413" s="469">
        <v>134750.46</v>
      </c>
      <c r="N413" s="470">
        <v>135000</v>
      </c>
      <c r="O413" s="471">
        <v>7.0000000000000007E-2</v>
      </c>
      <c r="P413" s="472">
        <v>2.0638280841160962E-3</v>
      </c>
      <c r="Q413" s="472">
        <v>0.2</v>
      </c>
      <c r="R413" s="472">
        <v>0.25</v>
      </c>
    </row>
    <row r="414" spans="3:18">
      <c r="C414" s="482" t="s">
        <v>454</v>
      </c>
      <c r="D414" s="483" t="s">
        <v>152</v>
      </c>
      <c r="E414" s="484"/>
      <c r="F414" s="482" t="s">
        <v>154</v>
      </c>
      <c r="G414" s="485" t="s">
        <v>147</v>
      </c>
      <c r="H414" s="468" t="s">
        <v>1086</v>
      </c>
      <c r="I414" s="468">
        <v>46829</v>
      </c>
      <c r="J414" s="467" t="s">
        <v>148</v>
      </c>
      <c r="K414" s="469">
        <v>250000</v>
      </c>
      <c r="L414" s="469">
        <v>250000</v>
      </c>
      <c r="M414" s="469">
        <v>5079.0600000000004</v>
      </c>
      <c r="N414" s="470">
        <v>250000</v>
      </c>
      <c r="O414" s="471">
        <v>5.5E-2</v>
      </c>
      <c r="P414" s="472">
        <v>7.7790507497419305E-5</v>
      </c>
      <c r="Q414" s="472">
        <v>0.2</v>
      </c>
      <c r="R414" s="472">
        <v>0.25</v>
      </c>
    </row>
    <row r="415" spans="3:18">
      <c r="C415" s="482" t="s">
        <v>454</v>
      </c>
      <c r="D415" s="483" t="s">
        <v>1159</v>
      </c>
      <c r="E415" s="484"/>
      <c r="F415" s="482" t="s">
        <v>154</v>
      </c>
      <c r="G415" s="485" t="s">
        <v>147</v>
      </c>
      <c r="H415" s="468" t="s">
        <v>1086</v>
      </c>
      <c r="I415" s="468">
        <v>46192</v>
      </c>
      <c r="J415" s="467" t="s">
        <v>148</v>
      </c>
      <c r="K415" s="469">
        <v>250000</v>
      </c>
      <c r="L415" s="469">
        <v>250000</v>
      </c>
      <c r="M415" s="469">
        <v>200478.13</v>
      </c>
      <c r="N415" s="470">
        <v>250000</v>
      </c>
      <c r="O415" s="471">
        <v>5.2499999999999998E-2</v>
      </c>
      <c r="P415" s="472">
        <v>3.0705082190077694E-3</v>
      </c>
      <c r="Q415" s="472">
        <v>0.2</v>
      </c>
      <c r="R415" s="472">
        <v>0.25</v>
      </c>
    </row>
    <row r="416" spans="3:18">
      <c r="C416" s="482" t="s">
        <v>454</v>
      </c>
      <c r="D416" s="483" t="s">
        <v>1159</v>
      </c>
      <c r="E416" s="484"/>
      <c r="F416" s="482" t="s">
        <v>154</v>
      </c>
      <c r="G416" s="485" t="s">
        <v>147</v>
      </c>
      <c r="H416" s="468" t="s">
        <v>1087</v>
      </c>
      <c r="I416" s="468">
        <v>46742</v>
      </c>
      <c r="J416" s="467" t="s">
        <v>148</v>
      </c>
      <c r="K416" s="469">
        <v>250000</v>
      </c>
      <c r="L416" s="469">
        <v>250365.16</v>
      </c>
      <c r="M416" s="469">
        <v>1001753.29</v>
      </c>
      <c r="N416" s="470">
        <v>250000</v>
      </c>
      <c r="O416" s="471">
        <v>5.3999999999999999E-2</v>
      </c>
      <c r="P416" s="472">
        <v>1.5342779336394816E-2</v>
      </c>
      <c r="Q416" s="472">
        <v>0.2</v>
      </c>
      <c r="R416" s="472">
        <v>0.25</v>
      </c>
    </row>
    <row r="417" spans="3:18">
      <c r="C417" s="482" t="s">
        <v>454</v>
      </c>
      <c r="D417" s="483" t="s">
        <v>1158</v>
      </c>
      <c r="E417" s="484"/>
      <c r="F417" s="482" t="s">
        <v>154</v>
      </c>
      <c r="G417" s="485" t="s">
        <v>147</v>
      </c>
      <c r="H417" s="468" t="s">
        <v>1087</v>
      </c>
      <c r="I417" s="468">
        <v>46721</v>
      </c>
      <c r="J417" s="467" t="s">
        <v>148</v>
      </c>
      <c r="K417" s="469">
        <v>250000</v>
      </c>
      <c r="L417" s="469">
        <v>250365.16</v>
      </c>
      <c r="M417" s="469">
        <v>1001655.05</v>
      </c>
      <c r="N417" s="470">
        <v>250000</v>
      </c>
      <c r="O417" s="471">
        <v>5.5E-2</v>
      </c>
      <c r="P417" s="472">
        <v>1.5341274699817074E-2</v>
      </c>
      <c r="Q417" s="472">
        <v>0.2</v>
      </c>
      <c r="R417" s="472">
        <v>0.25</v>
      </c>
    </row>
    <row r="418" spans="3:18">
      <c r="C418" s="482" t="s">
        <v>185</v>
      </c>
      <c r="D418" s="483" t="s">
        <v>1156</v>
      </c>
      <c r="E418" s="484"/>
      <c r="F418" s="482" t="s">
        <v>154</v>
      </c>
      <c r="G418" s="485" t="s">
        <v>147</v>
      </c>
      <c r="H418" s="468" t="s">
        <v>1088</v>
      </c>
      <c r="I418" s="468">
        <v>46076</v>
      </c>
      <c r="J418" s="467" t="s">
        <v>148</v>
      </c>
      <c r="K418" s="469">
        <v>300000</v>
      </c>
      <c r="L418" s="469">
        <v>300150.44</v>
      </c>
      <c r="M418" s="469">
        <v>102352.91</v>
      </c>
      <c r="N418" s="470">
        <v>300000</v>
      </c>
      <c r="O418" s="471">
        <v>6.2E-2</v>
      </c>
      <c r="P418" s="472">
        <v>1.5676296032607771E-3</v>
      </c>
      <c r="Q418" s="472">
        <v>0.2</v>
      </c>
      <c r="R418" s="472">
        <v>0.25</v>
      </c>
    </row>
    <row r="419" spans="3:18">
      <c r="C419" s="482" t="s">
        <v>185</v>
      </c>
      <c r="D419" s="483" t="s">
        <v>1156</v>
      </c>
      <c r="E419" s="484"/>
      <c r="F419" s="482" t="s">
        <v>154</v>
      </c>
      <c r="G419" s="485" t="s">
        <v>147</v>
      </c>
      <c r="H419" s="468" t="s">
        <v>1089</v>
      </c>
      <c r="I419" s="468">
        <v>46076</v>
      </c>
      <c r="J419" s="467" t="s">
        <v>148</v>
      </c>
      <c r="K419" s="469">
        <v>300000</v>
      </c>
      <c r="L419" s="469">
        <v>300295.53000000003</v>
      </c>
      <c r="M419" s="469">
        <v>204706.47</v>
      </c>
      <c r="N419" s="470">
        <v>300000</v>
      </c>
      <c r="O419" s="471">
        <v>6.2E-2</v>
      </c>
      <c r="P419" s="472">
        <v>3.1352691618735042E-3</v>
      </c>
      <c r="Q419" s="472">
        <v>0.2</v>
      </c>
      <c r="R419" s="472">
        <v>0.25</v>
      </c>
    </row>
    <row r="420" spans="3:18">
      <c r="C420" s="482" t="s">
        <v>185</v>
      </c>
      <c r="D420" s="483" t="s">
        <v>1156</v>
      </c>
      <c r="E420" s="484"/>
      <c r="F420" s="482" t="s">
        <v>154</v>
      </c>
      <c r="G420" s="485" t="s">
        <v>147</v>
      </c>
      <c r="H420" s="468" t="s">
        <v>1090</v>
      </c>
      <c r="I420" s="468">
        <v>46076</v>
      </c>
      <c r="J420" s="467" t="s">
        <v>148</v>
      </c>
      <c r="K420" s="469">
        <v>250000</v>
      </c>
      <c r="L420" s="469">
        <v>250000</v>
      </c>
      <c r="M420" s="469">
        <v>204706.47</v>
      </c>
      <c r="N420" s="470">
        <v>250000</v>
      </c>
      <c r="O420" s="471">
        <v>6.2E-2</v>
      </c>
      <c r="P420" s="472">
        <v>3.1352691618735042E-3</v>
      </c>
      <c r="Q420" s="472">
        <v>0.2</v>
      </c>
      <c r="R420" s="472">
        <v>0.25</v>
      </c>
    </row>
    <row r="421" spans="3:18">
      <c r="C421" s="482" t="s">
        <v>185</v>
      </c>
      <c r="D421" s="483" t="s">
        <v>1156</v>
      </c>
      <c r="E421" s="484"/>
      <c r="F421" s="482" t="s">
        <v>154</v>
      </c>
      <c r="G421" s="485" t="s">
        <v>147</v>
      </c>
      <c r="H421" s="468" t="s">
        <v>1090</v>
      </c>
      <c r="I421" s="468">
        <v>46076</v>
      </c>
      <c r="J421" s="467" t="s">
        <v>148</v>
      </c>
      <c r="K421" s="469">
        <v>250000</v>
      </c>
      <c r="L421" s="469">
        <v>250000</v>
      </c>
      <c r="M421" s="469">
        <v>204706.47</v>
      </c>
      <c r="N421" s="470">
        <v>250000</v>
      </c>
      <c r="O421" s="471">
        <v>6.2E-2</v>
      </c>
      <c r="P421" s="472">
        <v>3.1352691618735042E-3</v>
      </c>
      <c r="Q421" s="472">
        <v>0.2</v>
      </c>
      <c r="R421" s="472">
        <v>0.25</v>
      </c>
    </row>
    <row r="422" spans="3:18">
      <c r="C422" s="482" t="s">
        <v>185</v>
      </c>
      <c r="D422" s="483" t="s">
        <v>1156</v>
      </c>
      <c r="E422" s="484"/>
      <c r="F422" s="482" t="s">
        <v>154</v>
      </c>
      <c r="G422" s="485" t="s">
        <v>147</v>
      </c>
      <c r="H422" s="468" t="s">
        <v>1091</v>
      </c>
      <c r="I422" s="468">
        <v>46076</v>
      </c>
      <c r="J422" s="467" t="s">
        <v>148</v>
      </c>
      <c r="K422" s="469">
        <v>250000</v>
      </c>
      <c r="L422" s="469">
        <v>250485.51</v>
      </c>
      <c r="M422" s="469">
        <v>204706.47</v>
      </c>
      <c r="N422" s="470">
        <v>250000</v>
      </c>
      <c r="O422" s="471">
        <v>6.2E-2</v>
      </c>
      <c r="P422" s="472">
        <v>3.1352691618735042E-3</v>
      </c>
      <c r="Q422" s="472">
        <v>0.2</v>
      </c>
      <c r="R422" s="472">
        <v>0.25</v>
      </c>
    </row>
    <row r="423" spans="3:18">
      <c r="C423" s="482" t="s">
        <v>185</v>
      </c>
      <c r="D423" s="483" t="s">
        <v>1156</v>
      </c>
      <c r="E423" s="484"/>
      <c r="F423" s="482" t="s">
        <v>154</v>
      </c>
      <c r="G423" s="485" t="s">
        <v>147</v>
      </c>
      <c r="H423" s="468" t="s">
        <v>1092</v>
      </c>
      <c r="I423" s="468">
        <v>46076</v>
      </c>
      <c r="J423" s="467" t="s">
        <v>148</v>
      </c>
      <c r="K423" s="469">
        <v>250000</v>
      </c>
      <c r="L423" s="469">
        <v>250041.79</v>
      </c>
      <c r="M423" s="469">
        <v>204706.47</v>
      </c>
      <c r="N423" s="470">
        <v>250000</v>
      </c>
      <c r="O423" s="471">
        <v>6.2E-2</v>
      </c>
      <c r="P423" s="472">
        <v>3.1352691618735042E-3</v>
      </c>
      <c r="Q423" s="472">
        <v>0.2</v>
      </c>
      <c r="R423" s="472">
        <v>0.25</v>
      </c>
    </row>
    <row r="424" spans="3:18">
      <c r="C424" s="482" t="s">
        <v>185</v>
      </c>
      <c r="D424" s="483" t="s">
        <v>1156</v>
      </c>
      <c r="E424" s="484"/>
      <c r="F424" s="482" t="s">
        <v>154</v>
      </c>
      <c r="G424" s="485" t="s">
        <v>147</v>
      </c>
      <c r="H424" s="468" t="s">
        <v>1093</v>
      </c>
      <c r="I424" s="468">
        <v>46129</v>
      </c>
      <c r="J424" s="467" t="s">
        <v>148</v>
      </c>
      <c r="K424" s="469">
        <v>250000</v>
      </c>
      <c r="L424" s="469">
        <v>252460.94</v>
      </c>
      <c r="M424" s="469">
        <v>253492.77</v>
      </c>
      <c r="N424" s="470">
        <v>250000</v>
      </c>
      <c r="O424" s="471">
        <v>0.06</v>
      </c>
      <c r="P424" s="472">
        <v>3.8824765262128395E-3</v>
      </c>
      <c r="Q424" s="472">
        <v>0.2</v>
      </c>
      <c r="R424" s="472">
        <v>0.25</v>
      </c>
    </row>
    <row r="425" spans="3:18">
      <c r="C425" s="482" t="s">
        <v>185</v>
      </c>
      <c r="D425" s="483" t="s">
        <v>1156</v>
      </c>
      <c r="E425" s="484"/>
      <c r="F425" s="482" t="s">
        <v>154</v>
      </c>
      <c r="G425" s="485" t="s">
        <v>147</v>
      </c>
      <c r="H425" s="468" t="s">
        <v>1093</v>
      </c>
      <c r="I425" s="468">
        <v>46129</v>
      </c>
      <c r="J425" s="467" t="s">
        <v>148</v>
      </c>
      <c r="K425" s="469">
        <v>250000</v>
      </c>
      <c r="L425" s="469">
        <v>252460.94</v>
      </c>
      <c r="M425" s="469">
        <v>253492.77</v>
      </c>
      <c r="N425" s="470">
        <v>250000</v>
      </c>
      <c r="O425" s="471">
        <v>0.06</v>
      </c>
      <c r="P425" s="472">
        <v>3.8824765262128395E-3</v>
      </c>
      <c r="Q425" s="472">
        <v>0.2</v>
      </c>
      <c r="R425" s="472">
        <v>0.25</v>
      </c>
    </row>
    <row r="426" spans="3:18">
      <c r="C426" s="482" t="s">
        <v>185</v>
      </c>
      <c r="D426" s="483" t="s">
        <v>1156</v>
      </c>
      <c r="E426" s="484"/>
      <c r="F426" s="482" t="s">
        <v>154</v>
      </c>
      <c r="G426" s="485" t="s">
        <v>147</v>
      </c>
      <c r="H426" s="468" t="s">
        <v>1093</v>
      </c>
      <c r="I426" s="468">
        <v>46083</v>
      </c>
      <c r="J426" s="467" t="s">
        <v>148</v>
      </c>
      <c r="K426" s="469">
        <v>250000</v>
      </c>
      <c r="L426" s="469">
        <v>252460.94</v>
      </c>
      <c r="M426" s="469">
        <v>204411.68</v>
      </c>
      <c r="N426" s="470">
        <v>250000</v>
      </c>
      <c r="O426" s="471">
        <v>6.0999999999999999E-2</v>
      </c>
      <c r="P426" s="472">
        <v>3.1307541800254524E-3</v>
      </c>
      <c r="Q426" s="472">
        <v>0.2</v>
      </c>
      <c r="R426" s="472">
        <v>0.25</v>
      </c>
    </row>
    <row r="427" spans="3:18">
      <c r="C427" s="482" t="s">
        <v>185</v>
      </c>
      <c r="D427" s="483" t="s">
        <v>1156</v>
      </c>
      <c r="E427" s="484"/>
      <c r="F427" s="482" t="s">
        <v>154</v>
      </c>
      <c r="G427" s="485" t="s">
        <v>147</v>
      </c>
      <c r="H427" s="468" t="s">
        <v>1093</v>
      </c>
      <c r="I427" s="468">
        <v>46083</v>
      </c>
      <c r="J427" s="467" t="s">
        <v>148</v>
      </c>
      <c r="K427" s="469">
        <v>250000</v>
      </c>
      <c r="L427" s="469">
        <v>252460.94</v>
      </c>
      <c r="M427" s="469">
        <v>204411.68</v>
      </c>
      <c r="N427" s="470">
        <v>250000</v>
      </c>
      <c r="O427" s="471">
        <v>6.0999999999999999E-2</v>
      </c>
      <c r="P427" s="472">
        <v>3.1307541800254524E-3</v>
      </c>
      <c r="Q427" s="472">
        <v>0.2</v>
      </c>
      <c r="R427" s="472">
        <v>0.25</v>
      </c>
    </row>
    <row r="428" spans="3:18">
      <c r="C428" s="482" t="s">
        <v>185</v>
      </c>
      <c r="D428" s="483" t="s">
        <v>1156</v>
      </c>
      <c r="E428" s="484"/>
      <c r="F428" s="482" t="s">
        <v>154</v>
      </c>
      <c r="G428" s="485" t="s">
        <v>147</v>
      </c>
      <c r="H428" s="468" t="s">
        <v>1093</v>
      </c>
      <c r="I428" s="468">
        <v>46080</v>
      </c>
      <c r="J428" s="467" t="s">
        <v>148</v>
      </c>
      <c r="K428" s="469">
        <v>250000</v>
      </c>
      <c r="L428" s="469">
        <v>252296.03</v>
      </c>
      <c r="M428" s="469">
        <v>204441.63</v>
      </c>
      <c r="N428" s="470">
        <v>250000</v>
      </c>
      <c r="O428" s="471">
        <v>6.0999999999999999E-2</v>
      </c>
      <c r="P428" s="472">
        <v>3.1312128920114395E-3</v>
      </c>
      <c r="Q428" s="472">
        <v>0.2</v>
      </c>
      <c r="R428" s="472">
        <v>0.25</v>
      </c>
    </row>
    <row r="429" spans="3:18">
      <c r="C429" s="482" t="s">
        <v>185</v>
      </c>
      <c r="D429" s="483" t="s">
        <v>1156</v>
      </c>
      <c r="E429" s="484"/>
      <c r="F429" s="482" t="s">
        <v>154</v>
      </c>
      <c r="G429" s="485" t="s">
        <v>147</v>
      </c>
      <c r="H429" s="468" t="s">
        <v>1093</v>
      </c>
      <c r="I429" s="468">
        <v>46080</v>
      </c>
      <c r="J429" s="467" t="s">
        <v>148</v>
      </c>
      <c r="K429" s="469">
        <v>250000</v>
      </c>
      <c r="L429" s="469">
        <v>252296.03</v>
      </c>
      <c r="M429" s="469">
        <v>204441.63</v>
      </c>
      <c r="N429" s="470">
        <v>250000</v>
      </c>
      <c r="O429" s="471">
        <v>6.0999999999999999E-2</v>
      </c>
      <c r="P429" s="472">
        <v>3.1312128920114395E-3</v>
      </c>
      <c r="Q429" s="472">
        <v>0.2</v>
      </c>
      <c r="R429" s="472">
        <v>0.25</v>
      </c>
    </row>
    <row r="430" spans="3:18">
      <c r="C430" s="482" t="s">
        <v>185</v>
      </c>
      <c r="D430" s="483" t="s">
        <v>1156</v>
      </c>
      <c r="E430" s="484"/>
      <c r="F430" s="482" t="s">
        <v>154</v>
      </c>
      <c r="G430" s="485" t="s">
        <v>147</v>
      </c>
      <c r="H430" s="468" t="s">
        <v>1094</v>
      </c>
      <c r="I430" s="468">
        <v>46080</v>
      </c>
      <c r="J430" s="467" t="s">
        <v>148</v>
      </c>
      <c r="K430" s="469">
        <v>200000</v>
      </c>
      <c r="L430" s="469">
        <v>203661.85</v>
      </c>
      <c r="M430" s="469">
        <v>204441.63</v>
      </c>
      <c r="N430" s="470">
        <v>200000</v>
      </c>
      <c r="O430" s="471">
        <v>6.0999999999999999E-2</v>
      </c>
      <c r="P430" s="472">
        <v>3.1312128920114395E-3</v>
      </c>
      <c r="Q430" s="472">
        <v>0.2</v>
      </c>
      <c r="R430" s="472">
        <v>0.25</v>
      </c>
    </row>
    <row r="431" spans="3:18">
      <c r="C431" s="482" t="s">
        <v>185</v>
      </c>
      <c r="D431" s="483" t="s">
        <v>1156</v>
      </c>
      <c r="E431" s="484"/>
      <c r="F431" s="482" t="s">
        <v>154</v>
      </c>
      <c r="G431" s="485" t="s">
        <v>147</v>
      </c>
      <c r="H431" s="468" t="s">
        <v>1095</v>
      </c>
      <c r="I431" s="468">
        <v>46062</v>
      </c>
      <c r="J431" s="467" t="s">
        <v>148</v>
      </c>
      <c r="K431" s="469">
        <v>250000</v>
      </c>
      <c r="L431" s="469">
        <v>250000</v>
      </c>
      <c r="M431" s="469">
        <v>256566.47</v>
      </c>
      <c r="N431" s="470">
        <v>250000</v>
      </c>
      <c r="O431" s="471">
        <v>6.0999999999999999E-2</v>
      </c>
      <c r="P431" s="472">
        <v>3.929553088193761E-3</v>
      </c>
      <c r="Q431" s="472">
        <v>0.2</v>
      </c>
      <c r="R431" s="472">
        <v>0.25</v>
      </c>
    </row>
    <row r="432" spans="3:18">
      <c r="C432" s="482" t="s">
        <v>185</v>
      </c>
      <c r="D432" s="483" t="s">
        <v>1156</v>
      </c>
      <c r="E432" s="484"/>
      <c r="F432" s="482" t="s">
        <v>154</v>
      </c>
      <c r="G432" s="485" t="s">
        <v>147</v>
      </c>
      <c r="H432" s="468" t="s">
        <v>1095</v>
      </c>
      <c r="I432" s="468">
        <v>46062</v>
      </c>
      <c r="J432" s="467" t="s">
        <v>148</v>
      </c>
      <c r="K432" s="469">
        <v>250000</v>
      </c>
      <c r="L432" s="469">
        <v>250000</v>
      </c>
      <c r="M432" s="469">
        <v>256566.47</v>
      </c>
      <c r="N432" s="470">
        <v>250000</v>
      </c>
      <c r="O432" s="471">
        <v>6.0999999999999999E-2</v>
      </c>
      <c r="P432" s="472">
        <v>3.929553088193761E-3</v>
      </c>
      <c r="Q432" s="472">
        <v>0.2</v>
      </c>
      <c r="R432" s="472">
        <v>0.25</v>
      </c>
    </row>
    <row r="433" spans="3:18">
      <c r="C433" s="482" t="s">
        <v>185</v>
      </c>
      <c r="D433" s="483" t="s">
        <v>1156</v>
      </c>
      <c r="E433" s="484"/>
      <c r="F433" s="482" t="s">
        <v>154</v>
      </c>
      <c r="G433" s="485" t="s">
        <v>147</v>
      </c>
      <c r="H433" s="468" t="s">
        <v>1095</v>
      </c>
      <c r="I433" s="468">
        <v>46062</v>
      </c>
      <c r="J433" s="467" t="s">
        <v>148</v>
      </c>
      <c r="K433" s="469">
        <v>250000</v>
      </c>
      <c r="L433" s="469">
        <v>250000</v>
      </c>
      <c r="M433" s="469">
        <v>256566.47</v>
      </c>
      <c r="N433" s="470">
        <v>250000</v>
      </c>
      <c r="O433" s="471">
        <v>6.0999999999999999E-2</v>
      </c>
      <c r="P433" s="472">
        <v>3.929553088193761E-3</v>
      </c>
      <c r="Q433" s="472">
        <v>0.2</v>
      </c>
      <c r="R433" s="472">
        <v>0.25</v>
      </c>
    </row>
    <row r="434" spans="3:18">
      <c r="C434" s="482" t="s">
        <v>185</v>
      </c>
      <c r="D434" s="483" t="s">
        <v>1156</v>
      </c>
      <c r="E434" s="484"/>
      <c r="F434" s="482" t="s">
        <v>154</v>
      </c>
      <c r="G434" s="485" t="s">
        <v>147</v>
      </c>
      <c r="H434" s="468" t="s">
        <v>1095</v>
      </c>
      <c r="I434" s="468">
        <v>46062</v>
      </c>
      <c r="J434" s="467" t="s">
        <v>148</v>
      </c>
      <c r="K434" s="469">
        <v>250000</v>
      </c>
      <c r="L434" s="469">
        <v>250000</v>
      </c>
      <c r="M434" s="469">
        <v>256566.47</v>
      </c>
      <c r="N434" s="470">
        <v>250000</v>
      </c>
      <c r="O434" s="471">
        <v>6.0999999999999999E-2</v>
      </c>
      <c r="P434" s="472">
        <v>3.929553088193761E-3</v>
      </c>
      <c r="Q434" s="472">
        <v>0.2</v>
      </c>
      <c r="R434" s="472">
        <v>0.25</v>
      </c>
    </row>
    <row r="435" spans="3:18">
      <c r="C435" s="482" t="s">
        <v>185</v>
      </c>
      <c r="D435" s="483" t="s">
        <v>150</v>
      </c>
      <c r="E435" s="484"/>
      <c r="F435" s="482" t="s">
        <v>154</v>
      </c>
      <c r="G435" s="485" t="s">
        <v>147</v>
      </c>
      <c r="H435" s="468" t="s">
        <v>1095</v>
      </c>
      <c r="I435" s="468">
        <v>45803</v>
      </c>
      <c r="J435" s="467" t="s">
        <v>148</v>
      </c>
      <c r="K435" s="469">
        <v>250000</v>
      </c>
      <c r="L435" s="469">
        <v>250000</v>
      </c>
      <c r="M435" s="469">
        <v>250604.6</v>
      </c>
      <c r="N435" s="470">
        <v>250000</v>
      </c>
      <c r="O435" s="471">
        <v>0.06</v>
      </c>
      <c r="P435" s="472">
        <v>3.8382415279968668E-3</v>
      </c>
      <c r="Q435" s="472">
        <v>0.2</v>
      </c>
      <c r="R435" s="472">
        <v>0.25</v>
      </c>
    </row>
    <row r="436" spans="3:18">
      <c r="C436" s="482" t="s">
        <v>185</v>
      </c>
      <c r="D436" s="483" t="s">
        <v>150</v>
      </c>
      <c r="E436" s="484"/>
      <c r="F436" s="482" t="s">
        <v>154</v>
      </c>
      <c r="G436" s="485" t="s">
        <v>147</v>
      </c>
      <c r="H436" s="468" t="s">
        <v>1096</v>
      </c>
      <c r="I436" s="468">
        <v>45803</v>
      </c>
      <c r="J436" s="467" t="s">
        <v>148</v>
      </c>
      <c r="K436" s="469">
        <v>250000</v>
      </c>
      <c r="L436" s="469">
        <v>252331.94</v>
      </c>
      <c r="M436" s="469">
        <v>250604.6</v>
      </c>
      <c r="N436" s="470">
        <v>250000</v>
      </c>
      <c r="O436" s="471">
        <v>0.06</v>
      </c>
      <c r="P436" s="472">
        <v>3.8382415279968668E-3</v>
      </c>
      <c r="Q436" s="472">
        <v>0.2</v>
      </c>
      <c r="R436" s="472">
        <v>0.25</v>
      </c>
    </row>
    <row r="437" spans="3:18">
      <c r="C437" s="482" t="s">
        <v>185</v>
      </c>
      <c r="D437" s="483" t="s">
        <v>150</v>
      </c>
      <c r="E437" s="484"/>
      <c r="F437" s="482" t="s">
        <v>154</v>
      </c>
      <c r="G437" s="485" t="s">
        <v>147</v>
      </c>
      <c r="H437" s="468" t="s">
        <v>1097</v>
      </c>
      <c r="I437" s="468">
        <v>45803</v>
      </c>
      <c r="J437" s="467" t="s">
        <v>148</v>
      </c>
      <c r="K437" s="469">
        <v>1500000</v>
      </c>
      <c r="L437" s="469">
        <v>1627426.16</v>
      </c>
      <c r="M437" s="469">
        <v>250604.18</v>
      </c>
      <c r="N437" s="470">
        <v>1500000</v>
      </c>
      <c r="O437" s="471">
        <v>0.06</v>
      </c>
      <c r="P437" s="472">
        <v>3.8382350953079145E-3</v>
      </c>
      <c r="Q437" s="472">
        <v>0.2</v>
      </c>
      <c r="R437" s="472">
        <v>0.25</v>
      </c>
    </row>
    <row r="438" spans="3:18">
      <c r="C438" s="482" t="s">
        <v>185</v>
      </c>
      <c r="D438" s="483" t="s">
        <v>150</v>
      </c>
      <c r="E438" s="484"/>
      <c r="F438" s="482" t="s">
        <v>154</v>
      </c>
      <c r="G438" s="485" t="s">
        <v>147</v>
      </c>
      <c r="H438" s="468" t="s">
        <v>1098</v>
      </c>
      <c r="I438" s="468">
        <v>45803</v>
      </c>
      <c r="J438" s="467" t="s">
        <v>148</v>
      </c>
      <c r="K438" s="469">
        <v>250000</v>
      </c>
      <c r="L438" s="469">
        <v>250964.33</v>
      </c>
      <c r="M438" s="469">
        <v>250604.18</v>
      </c>
      <c r="N438" s="470">
        <v>250000</v>
      </c>
      <c r="O438" s="471">
        <v>0.06</v>
      </c>
      <c r="P438" s="472">
        <v>3.8382350953079145E-3</v>
      </c>
      <c r="Q438" s="472">
        <v>0.2</v>
      </c>
      <c r="R438" s="472">
        <v>0.25</v>
      </c>
    </row>
    <row r="439" spans="3:18">
      <c r="C439" s="482" t="s">
        <v>185</v>
      </c>
      <c r="D439" s="483" t="s">
        <v>150</v>
      </c>
      <c r="E439" s="484"/>
      <c r="F439" s="482" t="s">
        <v>154</v>
      </c>
      <c r="G439" s="485" t="s">
        <v>147</v>
      </c>
      <c r="H439" s="468" t="s">
        <v>1099</v>
      </c>
      <c r="I439" s="468">
        <v>45905</v>
      </c>
      <c r="J439" s="467" t="s">
        <v>148</v>
      </c>
      <c r="K439" s="469">
        <v>250000</v>
      </c>
      <c r="L439" s="469">
        <v>250000</v>
      </c>
      <c r="M439" s="469">
        <v>301447.56</v>
      </c>
      <c r="N439" s="470">
        <v>250000</v>
      </c>
      <c r="O439" s="471">
        <v>6.0999999999999999E-2</v>
      </c>
      <c r="P439" s="472">
        <v>4.6169485448604181E-3</v>
      </c>
      <c r="Q439" s="472">
        <v>0.2</v>
      </c>
      <c r="R439" s="472">
        <v>0.25</v>
      </c>
    </row>
    <row r="440" spans="3:18">
      <c r="C440" s="482" t="s">
        <v>185</v>
      </c>
      <c r="D440" s="483" t="s">
        <v>150</v>
      </c>
      <c r="E440" s="484"/>
      <c r="F440" s="482" t="s">
        <v>154</v>
      </c>
      <c r="G440" s="485" t="s">
        <v>147</v>
      </c>
      <c r="H440" s="468" t="s">
        <v>1099</v>
      </c>
      <c r="I440" s="468">
        <v>45905</v>
      </c>
      <c r="J440" s="467" t="s">
        <v>148</v>
      </c>
      <c r="K440" s="469">
        <v>250000</v>
      </c>
      <c r="L440" s="469">
        <v>250000</v>
      </c>
      <c r="M440" s="469">
        <v>301444.63</v>
      </c>
      <c r="N440" s="470">
        <v>250000</v>
      </c>
      <c r="O440" s="471">
        <v>6.0999999999999999E-2</v>
      </c>
      <c r="P440" s="472">
        <v>4.6169036691970141E-3</v>
      </c>
      <c r="Q440" s="472">
        <v>0.2</v>
      </c>
      <c r="R440" s="472">
        <v>0.25</v>
      </c>
    </row>
    <row r="441" spans="3:18">
      <c r="C441" s="482" t="s">
        <v>185</v>
      </c>
      <c r="D441" s="483" t="s">
        <v>150</v>
      </c>
      <c r="E441" s="484"/>
      <c r="F441" s="482" t="s">
        <v>154</v>
      </c>
      <c r="G441" s="485" t="s">
        <v>147</v>
      </c>
      <c r="H441" s="468" t="s">
        <v>1100</v>
      </c>
      <c r="I441" s="468">
        <v>45909</v>
      </c>
      <c r="J441" s="467" t="s">
        <v>148</v>
      </c>
      <c r="K441" s="469">
        <v>250000</v>
      </c>
      <c r="L441" s="469">
        <v>250000</v>
      </c>
      <c r="M441" s="469">
        <v>251080.37</v>
      </c>
      <c r="N441" s="470">
        <v>250000</v>
      </c>
      <c r="O441" s="471">
        <v>6.0999999999999999E-2</v>
      </c>
      <c r="P441" s="472">
        <v>3.8455283861462183E-3</v>
      </c>
      <c r="Q441" s="472">
        <v>0.2</v>
      </c>
      <c r="R441" s="472">
        <v>0.25</v>
      </c>
    </row>
    <row r="442" spans="3:18">
      <c r="C442" s="482" t="s">
        <v>185</v>
      </c>
      <c r="D442" s="483" t="s">
        <v>150</v>
      </c>
      <c r="E442" s="484"/>
      <c r="F442" s="482" t="s">
        <v>154</v>
      </c>
      <c r="G442" s="485" t="s">
        <v>147</v>
      </c>
      <c r="H442" s="468" t="s">
        <v>1100</v>
      </c>
      <c r="I442" s="468">
        <v>45909</v>
      </c>
      <c r="J442" s="467" t="s">
        <v>148</v>
      </c>
      <c r="K442" s="469">
        <v>250000</v>
      </c>
      <c r="L442" s="469">
        <v>250000</v>
      </c>
      <c r="M442" s="469">
        <v>251080.37</v>
      </c>
      <c r="N442" s="470">
        <v>250000</v>
      </c>
      <c r="O442" s="471">
        <v>6.0999999999999999E-2</v>
      </c>
      <c r="P442" s="472">
        <v>3.8455283861462183E-3</v>
      </c>
      <c r="Q442" s="472">
        <v>0.2</v>
      </c>
      <c r="R442" s="472">
        <v>0.25</v>
      </c>
    </row>
    <row r="443" spans="3:18">
      <c r="C443" s="482" t="s">
        <v>185</v>
      </c>
      <c r="D443" s="483" t="s">
        <v>150</v>
      </c>
      <c r="E443" s="484"/>
      <c r="F443" s="482" t="s">
        <v>154</v>
      </c>
      <c r="G443" s="485" t="s">
        <v>147</v>
      </c>
      <c r="H443" s="468" t="s">
        <v>1101</v>
      </c>
      <c r="I443" s="468">
        <v>45910</v>
      </c>
      <c r="J443" s="467" t="s">
        <v>148</v>
      </c>
      <c r="K443" s="469">
        <v>500000</v>
      </c>
      <c r="L443" s="469">
        <v>502221.05</v>
      </c>
      <c r="M443" s="469">
        <v>251029.59</v>
      </c>
      <c r="N443" s="470">
        <v>500000</v>
      </c>
      <c r="O443" s="471">
        <v>6.0999999999999999E-2</v>
      </c>
      <c r="P443" s="472">
        <v>3.8447506434200604E-3</v>
      </c>
      <c r="Q443" s="472">
        <v>0.2</v>
      </c>
      <c r="R443" s="472">
        <v>0.25</v>
      </c>
    </row>
    <row r="444" spans="3:18">
      <c r="C444" s="482" t="s">
        <v>185</v>
      </c>
      <c r="D444" s="483" t="s">
        <v>150</v>
      </c>
      <c r="E444" s="484"/>
      <c r="F444" s="482" t="s">
        <v>154</v>
      </c>
      <c r="G444" s="485" t="s">
        <v>147</v>
      </c>
      <c r="H444" s="468" t="s">
        <v>1101</v>
      </c>
      <c r="I444" s="468">
        <v>45910</v>
      </c>
      <c r="J444" s="467" t="s">
        <v>148</v>
      </c>
      <c r="K444" s="469">
        <v>500000</v>
      </c>
      <c r="L444" s="469">
        <v>502221.05</v>
      </c>
      <c r="M444" s="469">
        <v>251038.74</v>
      </c>
      <c r="N444" s="470">
        <v>500000</v>
      </c>
      <c r="O444" s="471">
        <v>6.0999999999999999E-2</v>
      </c>
      <c r="P444" s="472">
        <v>3.8448907841436594E-3</v>
      </c>
      <c r="Q444" s="472">
        <v>0.2</v>
      </c>
      <c r="R444" s="472">
        <v>0.25</v>
      </c>
    </row>
    <row r="445" spans="3:18">
      <c r="C445" s="482" t="s">
        <v>185</v>
      </c>
      <c r="D445" s="483" t="s">
        <v>150</v>
      </c>
      <c r="E445" s="484"/>
      <c r="F445" s="482" t="s">
        <v>154</v>
      </c>
      <c r="G445" s="485" t="s">
        <v>147</v>
      </c>
      <c r="H445" s="468" t="s">
        <v>1102</v>
      </c>
      <c r="I445" s="468">
        <v>45917</v>
      </c>
      <c r="J445" s="467" t="s">
        <v>148</v>
      </c>
      <c r="K445" s="469">
        <v>250000</v>
      </c>
      <c r="L445" s="469">
        <v>250000</v>
      </c>
      <c r="M445" s="469">
        <v>250751.8</v>
      </c>
      <c r="N445" s="470">
        <v>250000</v>
      </c>
      <c r="O445" s="471">
        <v>6.0999999999999999E-2</v>
      </c>
      <c r="P445" s="472">
        <v>3.8404960323153072E-3</v>
      </c>
      <c r="Q445" s="472">
        <v>0.2</v>
      </c>
      <c r="R445" s="472">
        <v>0.25</v>
      </c>
    </row>
    <row r="446" spans="3:18">
      <c r="C446" s="482" t="s">
        <v>185</v>
      </c>
      <c r="D446" s="483" t="s">
        <v>150</v>
      </c>
      <c r="E446" s="484"/>
      <c r="F446" s="482" t="s">
        <v>154</v>
      </c>
      <c r="G446" s="485" t="s">
        <v>147</v>
      </c>
      <c r="H446" s="468" t="s">
        <v>1102</v>
      </c>
      <c r="I446" s="468">
        <v>45917</v>
      </c>
      <c r="J446" s="467" t="s">
        <v>148</v>
      </c>
      <c r="K446" s="469">
        <v>250000</v>
      </c>
      <c r="L446" s="469">
        <v>250000</v>
      </c>
      <c r="M446" s="469">
        <v>250751.8</v>
      </c>
      <c r="N446" s="470">
        <v>250000</v>
      </c>
      <c r="O446" s="471">
        <v>6.0999999999999999E-2</v>
      </c>
      <c r="P446" s="472">
        <v>3.8404960323153072E-3</v>
      </c>
      <c r="Q446" s="472">
        <v>0.2</v>
      </c>
      <c r="R446" s="472">
        <v>0.25</v>
      </c>
    </row>
    <row r="447" spans="3:18">
      <c r="C447" s="482" t="s">
        <v>185</v>
      </c>
      <c r="D447" s="483" t="s">
        <v>150</v>
      </c>
      <c r="E447" s="484"/>
      <c r="F447" s="482" t="s">
        <v>154</v>
      </c>
      <c r="G447" s="485" t="s">
        <v>147</v>
      </c>
      <c r="H447" s="468" t="s">
        <v>1082</v>
      </c>
      <c r="I447" s="468">
        <v>45917</v>
      </c>
      <c r="J447" s="467" t="s">
        <v>148</v>
      </c>
      <c r="K447" s="469">
        <v>500000</v>
      </c>
      <c r="L447" s="469">
        <v>509545.43</v>
      </c>
      <c r="M447" s="469">
        <v>250751.8</v>
      </c>
      <c r="N447" s="470">
        <v>500000</v>
      </c>
      <c r="O447" s="471">
        <v>6.0999999999999999E-2</v>
      </c>
      <c r="P447" s="472">
        <v>3.8404960323153072E-3</v>
      </c>
      <c r="Q447" s="472">
        <v>0.2</v>
      </c>
      <c r="R447" s="472">
        <v>0.25</v>
      </c>
    </row>
    <row r="448" spans="3:18">
      <c r="C448" s="482" t="s">
        <v>185</v>
      </c>
      <c r="D448" s="483" t="s">
        <v>150</v>
      </c>
      <c r="E448" s="484"/>
      <c r="F448" s="482" t="s">
        <v>154</v>
      </c>
      <c r="G448" s="485" t="s">
        <v>147</v>
      </c>
      <c r="H448" s="468" t="s">
        <v>1103</v>
      </c>
      <c r="I448" s="468">
        <v>45917</v>
      </c>
      <c r="J448" s="467" t="s">
        <v>148</v>
      </c>
      <c r="K448" s="469">
        <v>250000</v>
      </c>
      <c r="L448" s="469">
        <v>254591.76</v>
      </c>
      <c r="M448" s="469">
        <v>250751.8</v>
      </c>
      <c r="N448" s="470">
        <v>250000</v>
      </c>
      <c r="O448" s="471">
        <v>6.0999999999999999E-2</v>
      </c>
      <c r="P448" s="472">
        <v>3.8404960323153072E-3</v>
      </c>
      <c r="Q448" s="472">
        <v>0.2</v>
      </c>
      <c r="R448" s="472">
        <v>0.25</v>
      </c>
    </row>
    <row r="449" spans="3:18">
      <c r="C449" s="482" t="s">
        <v>185</v>
      </c>
      <c r="D449" s="483" t="s">
        <v>150</v>
      </c>
      <c r="E449" s="484"/>
      <c r="F449" s="482" t="s">
        <v>154</v>
      </c>
      <c r="G449" s="485" t="s">
        <v>147</v>
      </c>
      <c r="H449" s="468" t="s">
        <v>1084</v>
      </c>
      <c r="I449" s="468">
        <v>45917</v>
      </c>
      <c r="J449" s="467" t="s">
        <v>148</v>
      </c>
      <c r="K449" s="469">
        <v>1000000</v>
      </c>
      <c r="L449" s="469">
        <v>1000000</v>
      </c>
      <c r="M449" s="469">
        <v>250752.45</v>
      </c>
      <c r="N449" s="470">
        <v>1000000</v>
      </c>
      <c r="O449" s="471">
        <v>6.0999999999999999E-2</v>
      </c>
      <c r="P449" s="472">
        <v>3.8405059876672571E-3</v>
      </c>
      <c r="Q449" s="472">
        <v>0.2</v>
      </c>
      <c r="R449" s="472">
        <v>0.25</v>
      </c>
    </row>
    <row r="450" spans="3:18">
      <c r="C450" s="482" t="s">
        <v>185</v>
      </c>
      <c r="D450" s="483" t="s">
        <v>150</v>
      </c>
      <c r="E450" s="484"/>
      <c r="F450" s="482" t="s">
        <v>154</v>
      </c>
      <c r="G450" s="485" t="s">
        <v>147</v>
      </c>
      <c r="H450" s="468" t="s">
        <v>1104</v>
      </c>
      <c r="I450" s="468">
        <v>45917</v>
      </c>
      <c r="J450" s="467" t="s">
        <v>148</v>
      </c>
      <c r="K450" s="469">
        <v>200000</v>
      </c>
      <c r="L450" s="469">
        <v>200140</v>
      </c>
      <c r="M450" s="469">
        <v>250752.45</v>
      </c>
      <c r="N450" s="470">
        <v>200000</v>
      </c>
      <c r="O450" s="471">
        <v>6.0999999999999999E-2</v>
      </c>
      <c r="P450" s="472">
        <v>3.8405059876672571E-3</v>
      </c>
      <c r="Q450" s="472">
        <v>0.2</v>
      </c>
      <c r="R450" s="472">
        <v>0.25</v>
      </c>
    </row>
    <row r="451" spans="3:18">
      <c r="C451" s="482" t="s">
        <v>185</v>
      </c>
      <c r="D451" s="483" t="s">
        <v>155</v>
      </c>
      <c r="E451" s="484"/>
      <c r="F451" s="482" t="s">
        <v>154</v>
      </c>
      <c r="G451" s="485" t="s">
        <v>147</v>
      </c>
      <c r="H451" s="468" t="s">
        <v>1104</v>
      </c>
      <c r="I451" s="468">
        <v>45698</v>
      </c>
      <c r="J451" s="467" t="s">
        <v>148</v>
      </c>
      <c r="K451" s="469">
        <v>1000000</v>
      </c>
      <c r="L451" s="469">
        <v>1000000</v>
      </c>
      <c r="M451" s="469">
        <v>204960.05</v>
      </c>
      <c r="N451" s="470">
        <v>1000000</v>
      </c>
      <c r="O451" s="471">
        <v>0.06</v>
      </c>
      <c r="P451" s="472">
        <v>3.1391529744079481E-3</v>
      </c>
      <c r="Q451" s="472">
        <v>0.2</v>
      </c>
      <c r="R451" s="472">
        <v>0.25</v>
      </c>
    </row>
    <row r="452" spans="3:18">
      <c r="C452" s="482" t="s">
        <v>185</v>
      </c>
      <c r="D452" s="483" t="s">
        <v>155</v>
      </c>
      <c r="E452" s="484"/>
      <c r="F452" s="482" t="s">
        <v>154</v>
      </c>
      <c r="G452" s="485" t="s">
        <v>147</v>
      </c>
      <c r="H452" s="468" t="s">
        <v>1105</v>
      </c>
      <c r="I452" s="468">
        <v>46038</v>
      </c>
      <c r="J452" s="467" t="s">
        <v>148</v>
      </c>
      <c r="K452" s="469">
        <v>2000000</v>
      </c>
      <c r="L452" s="469">
        <v>198985.2</v>
      </c>
      <c r="M452" s="469">
        <v>253509.01</v>
      </c>
      <c r="N452" s="470">
        <v>2000000</v>
      </c>
      <c r="O452" s="471">
        <v>6.0999999999999999E-2</v>
      </c>
      <c r="P452" s="472">
        <v>3.8827252568523203E-3</v>
      </c>
      <c r="Q452" s="472">
        <v>0.2</v>
      </c>
      <c r="R452" s="472">
        <v>0.25</v>
      </c>
    </row>
    <row r="453" spans="3:18">
      <c r="C453" s="482" t="s">
        <v>185</v>
      </c>
      <c r="D453" s="483" t="s">
        <v>155</v>
      </c>
      <c r="E453" s="484"/>
      <c r="F453" s="482" t="s">
        <v>154</v>
      </c>
      <c r="G453" s="485" t="s">
        <v>147</v>
      </c>
      <c r="H453" s="468" t="s">
        <v>1106</v>
      </c>
      <c r="I453" s="468">
        <v>46038</v>
      </c>
      <c r="J453" s="467" t="s">
        <v>148</v>
      </c>
      <c r="K453" s="469">
        <v>100000</v>
      </c>
      <c r="L453" s="469">
        <v>102015.44</v>
      </c>
      <c r="M453" s="469">
        <v>253509.01</v>
      </c>
      <c r="N453" s="470">
        <v>100000</v>
      </c>
      <c r="O453" s="471">
        <v>6.0999999999999999E-2</v>
      </c>
      <c r="P453" s="472">
        <v>3.8827252568523203E-3</v>
      </c>
      <c r="Q453" s="472">
        <v>0.2</v>
      </c>
      <c r="R453" s="472">
        <v>0.25</v>
      </c>
    </row>
    <row r="454" spans="3:18">
      <c r="C454" s="482" t="s">
        <v>185</v>
      </c>
      <c r="D454" s="483" t="s">
        <v>155</v>
      </c>
      <c r="E454" s="484"/>
      <c r="F454" s="482" t="s">
        <v>154</v>
      </c>
      <c r="G454" s="485" t="s">
        <v>147</v>
      </c>
      <c r="H454" s="468" t="s">
        <v>1107</v>
      </c>
      <c r="I454" s="468">
        <v>46038</v>
      </c>
      <c r="J454" s="467" t="s">
        <v>148</v>
      </c>
      <c r="K454" s="469">
        <v>500000</v>
      </c>
      <c r="L454" s="469">
        <v>517775.34</v>
      </c>
      <c r="M454" s="469">
        <v>253509.01</v>
      </c>
      <c r="N454" s="470">
        <v>500000</v>
      </c>
      <c r="O454" s="471">
        <v>6.0999999999999999E-2</v>
      </c>
      <c r="P454" s="472">
        <v>3.8827252568523203E-3</v>
      </c>
      <c r="Q454" s="472">
        <v>0.2</v>
      </c>
      <c r="R454" s="472">
        <v>0.25</v>
      </c>
    </row>
    <row r="455" spans="3:18">
      <c r="C455" s="482" t="s">
        <v>185</v>
      </c>
      <c r="D455" s="483" t="s">
        <v>155</v>
      </c>
      <c r="E455" s="484"/>
      <c r="F455" s="482" t="s">
        <v>154</v>
      </c>
      <c r="G455" s="485" t="s">
        <v>147</v>
      </c>
      <c r="H455" s="468" t="s">
        <v>1107</v>
      </c>
      <c r="I455" s="468">
        <v>46038</v>
      </c>
      <c r="J455" s="467" t="s">
        <v>148</v>
      </c>
      <c r="K455" s="469">
        <v>500000</v>
      </c>
      <c r="L455" s="469">
        <v>517775.34</v>
      </c>
      <c r="M455" s="469">
        <v>253509.01</v>
      </c>
      <c r="N455" s="470">
        <v>500000</v>
      </c>
      <c r="O455" s="471">
        <v>6.0999999999999999E-2</v>
      </c>
      <c r="P455" s="472">
        <v>3.8827252568523203E-3</v>
      </c>
      <c r="Q455" s="472">
        <v>0.2</v>
      </c>
      <c r="R455" s="472">
        <v>0.25</v>
      </c>
    </row>
    <row r="456" spans="3:18">
      <c r="C456" s="482" t="s">
        <v>185</v>
      </c>
      <c r="D456" s="483" t="s">
        <v>155</v>
      </c>
      <c r="E456" s="484"/>
      <c r="F456" s="482" t="s">
        <v>154</v>
      </c>
      <c r="G456" s="485" t="s">
        <v>147</v>
      </c>
      <c r="H456" s="468" t="s">
        <v>1108</v>
      </c>
      <c r="I456" s="468">
        <v>46038</v>
      </c>
      <c r="J456" s="467" t="s">
        <v>148</v>
      </c>
      <c r="K456" s="469">
        <v>500000</v>
      </c>
      <c r="L456" s="469">
        <v>518084.49</v>
      </c>
      <c r="M456" s="469">
        <v>253509.01</v>
      </c>
      <c r="N456" s="470">
        <v>500000</v>
      </c>
      <c r="O456" s="471">
        <v>6.0999999999999999E-2</v>
      </c>
      <c r="P456" s="472">
        <v>3.8827252568523203E-3</v>
      </c>
      <c r="Q456" s="472">
        <v>0.2</v>
      </c>
      <c r="R456" s="472">
        <v>0.25</v>
      </c>
    </row>
    <row r="457" spans="3:18">
      <c r="C457" s="482" t="s">
        <v>185</v>
      </c>
      <c r="D457" s="483" t="s">
        <v>155</v>
      </c>
      <c r="E457" s="484"/>
      <c r="F457" s="482" t="s">
        <v>154</v>
      </c>
      <c r="G457" s="485" t="s">
        <v>147</v>
      </c>
      <c r="H457" s="468" t="s">
        <v>1105</v>
      </c>
      <c r="I457" s="468">
        <v>46038</v>
      </c>
      <c r="J457" s="467" t="s">
        <v>148</v>
      </c>
      <c r="K457" s="469">
        <v>500000</v>
      </c>
      <c r="L457" s="469">
        <v>522396.69</v>
      </c>
      <c r="M457" s="469">
        <v>253507.11</v>
      </c>
      <c r="N457" s="470">
        <v>500000</v>
      </c>
      <c r="O457" s="471">
        <v>6.0999999999999999E-2</v>
      </c>
      <c r="P457" s="472">
        <v>3.8826961565927745E-3</v>
      </c>
      <c r="Q457" s="472">
        <v>0.2</v>
      </c>
      <c r="R457" s="472">
        <v>0.25</v>
      </c>
    </row>
    <row r="458" spans="3:18">
      <c r="C458" s="482" t="s">
        <v>185</v>
      </c>
      <c r="D458" s="483" t="s">
        <v>1158</v>
      </c>
      <c r="E458" s="484"/>
      <c r="F458" s="482" t="s">
        <v>154</v>
      </c>
      <c r="G458" s="485" t="s">
        <v>147</v>
      </c>
      <c r="H458" s="468" t="s">
        <v>1109</v>
      </c>
      <c r="I458" s="468">
        <v>45824</v>
      </c>
      <c r="J458" s="467" t="s">
        <v>148</v>
      </c>
      <c r="K458" s="469">
        <v>500000</v>
      </c>
      <c r="L458" s="469">
        <v>521924.68</v>
      </c>
      <c r="M458" s="469">
        <v>1643340.39</v>
      </c>
      <c r="N458" s="470">
        <v>500000</v>
      </c>
      <c r="O458" s="471">
        <v>3.7999999999999999E-2</v>
      </c>
      <c r="P458" s="472">
        <v>2.5169279931543821E-2</v>
      </c>
      <c r="Q458" s="472">
        <v>0.2</v>
      </c>
      <c r="R458" s="472">
        <v>0.25</v>
      </c>
    </row>
    <row r="459" spans="3:18">
      <c r="C459" s="482" t="s">
        <v>185</v>
      </c>
      <c r="D459" s="483" t="s">
        <v>1158</v>
      </c>
      <c r="E459" s="484"/>
      <c r="F459" s="482" t="s">
        <v>154</v>
      </c>
      <c r="G459" s="485" t="s">
        <v>147</v>
      </c>
      <c r="H459" s="468" t="s">
        <v>1105</v>
      </c>
      <c r="I459" s="468">
        <v>46121</v>
      </c>
      <c r="J459" s="467" t="s">
        <v>148</v>
      </c>
      <c r="K459" s="469">
        <v>500000</v>
      </c>
      <c r="L459" s="469">
        <v>522396.69</v>
      </c>
      <c r="M459" s="469">
        <v>254265.45</v>
      </c>
      <c r="N459" s="470">
        <v>500000</v>
      </c>
      <c r="O459" s="471">
        <v>6.3E-2</v>
      </c>
      <c r="P459" s="472">
        <v>3.8943108359735254E-3</v>
      </c>
      <c r="Q459" s="472">
        <v>0.2</v>
      </c>
      <c r="R459" s="472">
        <v>0.25</v>
      </c>
    </row>
    <row r="460" spans="3:18">
      <c r="C460" s="482" t="s">
        <v>185</v>
      </c>
      <c r="D460" s="483" t="s">
        <v>1158</v>
      </c>
      <c r="E460" s="484"/>
      <c r="F460" s="482" t="s">
        <v>154</v>
      </c>
      <c r="G460" s="485" t="s">
        <v>147</v>
      </c>
      <c r="H460" s="468" t="s">
        <v>1109</v>
      </c>
      <c r="I460" s="468">
        <v>46133</v>
      </c>
      <c r="J460" s="467" t="s">
        <v>148</v>
      </c>
      <c r="K460" s="469">
        <v>500000</v>
      </c>
      <c r="L460" s="469">
        <v>521924.68</v>
      </c>
      <c r="M460" s="469">
        <v>252940.67</v>
      </c>
      <c r="N460" s="470">
        <v>500000</v>
      </c>
      <c r="O460" s="471">
        <v>5.8500000000000003E-2</v>
      </c>
      <c r="P460" s="472">
        <v>3.8740206034260792E-3</v>
      </c>
      <c r="Q460" s="472">
        <v>0.2</v>
      </c>
      <c r="R460" s="472">
        <v>0.25</v>
      </c>
    </row>
    <row r="461" spans="3:18">
      <c r="C461" s="482" t="s">
        <v>185</v>
      </c>
      <c r="D461" s="483" t="s">
        <v>1158</v>
      </c>
      <c r="E461" s="484"/>
      <c r="F461" s="482" t="s">
        <v>154</v>
      </c>
      <c r="G461" s="485" t="s">
        <v>147</v>
      </c>
      <c r="H461" s="468" t="s">
        <v>1105</v>
      </c>
      <c r="I461" s="468">
        <v>46133</v>
      </c>
      <c r="J461" s="467" t="s">
        <v>148</v>
      </c>
      <c r="K461" s="469">
        <v>500000</v>
      </c>
      <c r="L461" s="469">
        <v>522655.42</v>
      </c>
      <c r="M461" s="469">
        <v>252940.67</v>
      </c>
      <c r="N461" s="470">
        <v>500000</v>
      </c>
      <c r="O461" s="471">
        <v>5.8500000000000003E-2</v>
      </c>
      <c r="P461" s="472">
        <v>3.8740206034260792E-3</v>
      </c>
      <c r="Q461" s="472">
        <v>0.2</v>
      </c>
      <c r="R461" s="472">
        <v>0.25</v>
      </c>
    </row>
    <row r="462" spans="3:18">
      <c r="C462" s="482" t="s">
        <v>185</v>
      </c>
      <c r="D462" s="483" t="s">
        <v>1158</v>
      </c>
      <c r="E462" s="484"/>
      <c r="F462" s="482" t="s">
        <v>154</v>
      </c>
      <c r="G462" s="485" t="s">
        <v>147</v>
      </c>
      <c r="H462" s="468" t="s">
        <v>1110</v>
      </c>
      <c r="I462" s="468">
        <v>46133</v>
      </c>
      <c r="J462" s="467" t="s">
        <v>148</v>
      </c>
      <c r="K462" s="469">
        <v>500000</v>
      </c>
      <c r="L462" s="469">
        <v>511693.66</v>
      </c>
      <c r="M462" s="469">
        <v>252820.22</v>
      </c>
      <c r="N462" s="470">
        <v>500000</v>
      </c>
      <c r="O462" s="471">
        <v>5.8500000000000003E-2</v>
      </c>
      <c r="P462" s="472">
        <v>3.8721758001301811E-3</v>
      </c>
      <c r="Q462" s="472">
        <v>0.2</v>
      </c>
      <c r="R462" s="472">
        <v>0.25</v>
      </c>
    </row>
    <row r="463" spans="3:18">
      <c r="C463" s="482" t="s">
        <v>185</v>
      </c>
      <c r="D463" s="483" t="s">
        <v>1158</v>
      </c>
      <c r="E463" s="484"/>
      <c r="F463" s="482" t="s">
        <v>154</v>
      </c>
      <c r="G463" s="485" t="s">
        <v>147</v>
      </c>
      <c r="H463" s="468" t="s">
        <v>1111</v>
      </c>
      <c r="I463" s="468">
        <v>46133</v>
      </c>
      <c r="J463" s="467" t="s">
        <v>148</v>
      </c>
      <c r="K463" s="469">
        <v>500000</v>
      </c>
      <c r="L463" s="469">
        <v>507816.14</v>
      </c>
      <c r="M463" s="469">
        <v>252820.22</v>
      </c>
      <c r="N463" s="470">
        <v>500000</v>
      </c>
      <c r="O463" s="471">
        <v>5.8500000000000003E-2</v>
      </c>
      <c r="P463" s="472">
        <v>3.8721758001301811E-3</v>
      </c>
      <c r="Q463" s="472">
        <v>0.2</v>
      </c>
      <c r="R463" s="472">
        <v>0.25</v>
      </c>
    </row>
    <row r="464" spans="3:18">
      <c r="C464" s="482" t="s">
        <v>185</v>
      </c>
      <c r="D464" s="483" t="s">
        <v>1158</v>
      </c>
      <c r="E464" s="484"/>
      <c r="F464" s="482" t="s">
        <v>154</v>
      </c>
      <c r="G464" s="485" t="s">
        <v>147</v>
      </c>
      <c r="H464" s="468" t="s">
        <v>1111</v>
      </c>
      <c r="I464" s="468">
        <v>45692</v>
      </c>
      <c r="J464" s="467" t="s">
        <v>148</v>
      </c>
      <c r="K464" s="469">
        <v>500000</v>
      </c>
      <c r="L464" s="469">
        <v>507816.14</v>
      </c>
      <c r="M464" s="469">
        <v>504699.65</v>
      </c>
      <c r="N464" s="470">
        <v>500000</v>
      </c>
      <c r="O464" s="471">
        <v>5.8500000000000003E-2</v>
      </c>
      <c r="P464" s="472">
        <v>7.7299425301669798E-3</v>
      </c>
      <c r="Q464" s="472">
        <v>0.2</v>
      </c>
      <c r="R464" s="472">
        <v>0.25</v>
      </c>
    </row>
    <row r="465" spans="3:18">
      <c r="C465" s="482" t="s">
        <v>185</v>
      </c>
      <c r="D465" s="483" t="s">
        <v>1158</v>
      </c>
      <c r="E465" s="484"/>
      <c r="F465" s="482" t="s">
        <v>154</v>
      </c>
      <c r="G465" s="485" t="s">
        <v>147</v>
      </c>
      <c r="H465" s="468" t="s">
        <v>1112</v>
      </c>
      <c r="I465" s="468">
        <v>45692</v>
      </c>
      <c r="J465" s="467" t="s">
        <v>148</v>
      </c>
      <c r="K465" s="469">
        <v>500000</v>
      </c>
      <c r="L465" s="469">
        <v>500000</v>
      </c>
      <c r="M465" s="469">
        <v>504699.65</v>
      </c>
      <c r="N465" s="470">
        <v>500000</v>
      </c>
      <c r="O465" s="471">
        <v>5.8500000000000003E-2</v>
      </c>
      <c r="P465" s="472">
        <v>7.7299425301669798E-3</v>
      </c>
      <c r="Q465" s="472">
        <v>0.2</v>
      </c>
      <c r="R465" s="472">
        <v>0.25</v>
      </c>
    </row>
    <row r="466" spans="3:18">
      <c r="C466" s="482" t="s">
        <v>185</v>
      </c>
      <c r="D466" s="483" t="s">
        <v>1158</v>
      </c>
      <c r="E466" s="484"/>
      <c r="F466" s="482" t="s">
        <v>154</v>
      </c>
      <c r="G466" s="485" t="s">
        <v>147</v>
      </c>
      <c r="H466" s="468" t="s">
        <v>1113</v>
      </c>
      <c r="I466" s="468">
        <v>46006</v>
      </c>
      <c r="J466" s="467" t="s">
        <v>148</v>
      </c>
      <c r="K466" s="470">
        <v>500000</v>
      </c>
      <c r="L466" s="469">
        <v>500000</v>
      </c>
      <c r="M466" s="469">
        <v>250858.32</v>
      </c>
      <c r="N466" s="470">
        <v>500000</v>
      </c>
      <c r="O466" s="471">
        <v>0.06</v>
      </c>
      <c r="P466" s="472">
        <v>3.8421274847609617E-3</v>
      </c>
      <c r="Q466" s="472">
        <v>0.2</v>
      </c>
      <c r="R466" s="472">
        <v>0.25</v>
      </c>
    </row>
    <row r="467" spans="3:18">
      <c r="C467" s="482" t="s">
        <v>185</v>
      </c>
      <c r="D467" s="483" t="s">
        <v>1158</v>
      </c>
      <c r="E467" s="484"/>
      <c r="F467" s="482" t="s">
        <v>154</v>
      </c>
      <c r="G467" s="485" t="s">
        <v>147</v>
      </c>
      <c r="H467" s="468" t="s">
        <v>1113</v>
      </c>
      <c r="I467" s="468">
        <v>46006</v>
      </c>
      <c r="J467" s="467" t="s">
        <v>148</v>
      </c>
      <c r="K467" s="470">
        <v>500000</v>
      </c>
      <c r="L467" s="469">
        <v>500000</v>
      </c>
      <c r="M467" s="469">
        <v>250858.32</v>
      </c>
      <c r="N467" s="470">
        <v>500000</v>
      </c>
      <c r="O467" s="471">
        <v>0.06</v>
      </c>
      <c r="P467" s="472">
        <v>3.8421274847609617E-3</v>
      </c>
      <c r="Q467" s="472">
        <v>0.2</v>
      </c>
      <c r="R467" s="472">
        <v>0.25</v>
      </c>
    </row>
    <row r="468" spans="3:18">
      <c r="C468" s="482" t="s">
        <v>185</v>
      </c>
      <c r="D468" s="483" t="s">
        <v>1158</v>
      </c>
      <c r="E468" s="484"/>
      <c r="F468" s="482" t="s">
        <v>154</v>
      </c>
      <c r="G468" s="485" t="s">
        <v>147</v>
      </c>
      <c r="H468" s="468" t="s">
        <v>1114</v>
      </c>
      <c r="I468" s="468">
        <v>45806</v>
      </c>
      <c r="J468" s="467" t="s">
        <v>148</v>
      </c>
      <c r="K468" s="469">
        <v>500000</v>
      </c>
      <c r="L468" s="469">
        <v>500000</v>
      </c>
      <c r="M468" s="469">
        <v>504267.26</v>
      </c>
      <c r="N468" s="470">
        <v>500000</v>
      </c>
      <c r="O468" s="471">
        <v>6.0499999999999998E-2</v>
      </c>
      <c r="P468" s="472">
        <v>7.7233200768908198E-3</v>
      </c>
      <c r="Q468" s="472">
        <v>0.2</v>
      </c>
      <c r="R468" s="472">
        <v>0.25</v>
      </c>
    </row>
    <row r="469" spans="3:18">
      <c r="C469" s="482" t="s">
        <v>185</v>
      </c>
      <c r="D469" s="483" t="s">
        <v>1158</v>
      </c>
      <c r="E469" s="484"/>
      <c r="F469" s="482" t="s">
        <v>154</v>
      </c>
      <c r="G469" s="485" t="s">
        <v>147</v>
      </c>
      <c r="H469" s="468" t="s">
        <v>1114</v>
      </c>
      <c r="I469" s="468">
        <v>46121</v>
      </c>
      <c r="J469" s="467" t="s">
        <v>148</v>
      </c>
      <c r="K469" s="470">
        <v>500000</v>
      </c>
      <c r="L469" s="469">
        <v>500000</v>
      </c>
      <c r="M469" s="469">
        <v>254280.27</v>
      </c>
      <c r="N469" s="470">
        <v>500000</v>
      </c>
      <c r="O469" s="471">
        <v>6.3E-2</v>
      </c>
      <c r="P469" s="472">
        <v>3.8945378179979766E-3</v>
      </c>
      <c r="Q469" s="472">
        <v>0.2</v>
      </c>
      <c r="R469" s="472">
        <v>0.25</v>
      </c>
    </row>
    <row r="470" spans="3:18">
      <c r="C470" s="482" t="s">
        <v>185</v>
      </c>
      <c r="D470" s="483" t="s">
        <v>157</v>
      </c>
      <c r="E470" s="484"/>
      <c r="F470" s="482" t="s">
        <v>154</v>
      </c>
      <c r="G470" s="485" t="s">
        <v>147</v>
      </c>
      <c r="H470" s="468" t="s">
        <v>1114</v>
      </c>
      <c r="I470" s="468">
        <v>46258</v>
      </c>
      <c r="J470" s="467" t="s">
        <v>148</v>
      </c>
      <c r="K470" s="469">
        <v>500000</v>
      </c>
      <c r="L470" s="469">
        <v>500000</v>
      </c>
      <c r="M470" s="469">
        <v>101554.55</v>
      </c>
      <c r="N470" s="470">
        <v>500000</v>
      </c>
      <c r="O470" s="471">
        <v>6.5000000000000002E-2</v>
      </c>
      <c r="P470" s="472">
        <v>1.555401980518451E-3</v>
      </c>
      <c r="Q470" s="472">
        <v>0.2</v>
      </c>
      <c r="R470" s="472">
        <v>0.25</v>
      </c>
    </row>
    <row r="471" spans="3:18">
      <c r="C471" s="482" t="s">
        <v>185</v>
      </c>
      <c r="D471" s="483" t="s">
        <v>157</v>
      </c>
      <c r="E471" s="484"/>
      <c r="F471" s="482" t="s">
        <v>154</v>
      </c>
      <c r="G471" s="485" t="s">
        <v>147</v>
      </c>
      <c r="H471" s="468" t="s">
        <v>1114</v>
      </c>
      <c r="I471" s="468">
        <v>46258</v>
      </c>
      <c r="J471" s="467" t="s">
        <v>148</v>
      </c>
      <c r="K471" s="469">
        <v>500000</v>
      </c>
      <c r="L471" s="469">
        <v>500000</v>
      </c>
      <c r="M471" s="469">
        <v>515198.96</v>
      </c>
      <c r="N471" s="470">
        <v>500000</v>
      </c>
      <c r="O471" s="471">
        <v>6.5000000000000002E-2</v>
      </c>
      <c r="P471" s="472">
        <v>7.8907491859798121E-3</v>
      </c>
      <c r="Q471" s="472">
        <v>0.2</v>
      </c>
      <c r="R471" s="472">
        <v>0.25</v>
      </c>
    </row>
    <row r="472" spans="3:18">
      <c r="C472" s="482" t="s">
        <v>185</v>
      </c>
      <c r="D472" s="483" t="s">
        <v>157</v>
      </c>
      <c r="E472" s="484"/>
      <c r="F472" s="482" t="s">
        <v>154</v>
      </c>
      <c r="G472" s="485" t="s">
        <v>147</v>
      </c>
      <c r="H472" s="468" t="s">
        <v>1115</v>
      </c>
      <c r="I472" s="468">
        <v>46258</v>
      </c>
      <c r="J472" s="467" t="s">
        <v>148</v>
      </c>
      <c r="K472" s="469">
        <v>250000</v>
      </c>
      <c r="L472" s="469">
        <v>254971.97</v>
      </c>
      <c r="M472" s="469">
        <v>515198.96</v>
      </c>
      <c r="N472" s="470">
        <v>250000</v>
      </c>
      <c r="O472" s="471">
        <v>6.5000000000000002E-2</v>
      </c>
      <c r="P472" s="472">
        <v>7.8907491859798121E-3</v>
      </c>
      <c r="Q472" s="472">
        <v>0.2</v>
      </c>
      <c r="R472" s="472">
        <v>0.25</v>
      </c>
    </row>
    <row r="473" spans="3:18">
      <c r="C473" s="482" t="s">
        <v>185</v>
      </c>
      <c r="D473" s="483" t="s">
        <v>157</v>
      </c>
      <c r="E473" s="484"/>
      <c r="F473" s="482" t="s">
        <v>154</v>
      </c>
      <c r="G473" s="485" t="s">
        <v>147</v>
      </c>
      <c r="H473" s="468" t="s">
        <v>1115</v>
      </c>
      <c r="I473" s="468">
        <v>46258</v>
      </c>
      <c r="J473" s="467" t="s">
        <v>148</v>
      </c>
      <c r="K473" s="469">
        <v>250000</v>
      </c>
      <c r="L473" s="469">
        <v>254971.97</v>
      </c>
      <c r="M473" s="469">
        <v>515185.19</v>
      </c>
      <c r="N473" s="470">
        <v>250000</v>
      </c>
      <c r="O473" s="471">
        <v>6.5000000000000002E-2</v>
      </c>
      <c r="P473" s="472">
        <v>7.8905382856777409E-3</v>
      </c>
      <c r="Q473" s="472">
        <v>0.2</v>
      </c>
      <c r="R473" s="472">
        <v>0.25</v>
      </c>
    </row>
    <row r="474" spans="3:18">
      <c r="C474" s="482" t="s">
        <v>185</v>
      </c>
      <c r="D474" s="483" t="s">
        <v>157</v>
      </c>
      <c r="E474" s="484"/>
      <c r="F474" s="482" t="s">
        <v>154</v>
      </c>
      <c r="G474" s="485" t="s">
        <v>147</v>
      </c>
      <c r="H474" s="468" t="s">
        <v>1116</v>
      </c>
      <c r="I474" s="468">
        <v>46258</v>
      </c>
      <c r="J474" s="467" t="s">
        <v>148</v>
      </c>
      <c r="K474" s="469">
        <v>250000</v>
      </c>
      <c r="L474" s="469">
        <v>250039.38</v>
      </c>
      <c r="M474" s="469">
        <v>515238.38</v>
      </c>
      <c r="N474" s="470">
        <v>250000</v>
      </c>
      <c r="O474" s="471">
        <v>6.5000000000000002E-2</v>
      </c>
      <c r="P474" s="472">
        <v>7.8913529397857431E-3</v>
      </c>
      <c r="Q474" s="472">
        <v>0.2</v>
      </c>
      <c r="R474" s="472">
        <v>0.25</v>
      </c>
    </row>
    <row r="475" spans="3:18">
      <c r="C475" s="482" t="s">
        <v>185</v>
      </c>
      <c r="D475" s="483" t="s">
        <v>157</v>
      </c>
      <c r="E475" s="484"/>
      <c r="F475" s="482" t="s">
        <v>154</v>
      </c>
      <c r="G475" s="485" t="s">
        <v>147</v>
      </c>
      <c r="H475" s="468" t="s">
        <v>1116</v>
      </c>
      <c r="I475" s="468">
        <v>46258</v>
      </c>
      <c r="J475" s="467" t="s">
        <v>148</v>
      </c>
      <c r="K475" s="469">
        <v>250000</v>
      </c>
      <c r="L475" s="469">
        <v>250039.38</v>
      </c>
      <c r="M475" s="469">
        <v>515256.84</v>
      </c>
      <c r="N475" s="470">
        <v>250000</v>
      </c>
      <c r="O475" s="471">
        <v>6.5000000000000002E-2</v>
      </c>
      <c r="P475" s="472">
        <v>7.8916356717811127E-3</v>
      </c>
      <c r="Q475" s="472">
        <v>0.2</v>
      </c>
      <c r="R475" s="472">
        <v>0.25</v>
      </c>
    </row>
    <row r="476" spans="3:18">
      <c r="C476" s="482" t="s">
        <v>185</v>
      </c>
      <c r="D476" s="483" t="s">
        <v>157</v>
      </c>
      <c r="E476" s="484"/>
      <c r="F476" s="482" t="s">
        <v>154</v>
      </c>
      <c r="G476" s="485" t="s">
        <v>147</v>
      </c>
      <c r="H476" s="468" t="s">
        <v>1116</v>
      </c>
      <c r="I476" s="468">
        <v>46258</v>
      </c>
      <c r="J476" s="467" t="s">
        <v>148</v>
      </c>
      <c r="K476" s="469">
        <v>250000</v>
      </c>
      <c r="L476" s="469">
        <v>250039.38</v>
      </c>
      <c r="M476" s="469">
        <v>515238.38</v>
      </c>
      <c r="N476" s="470">
        <v>250000</v>
      </c>
      <c r="O476" s="471">
        <v>6.5000000000000002E-2</v>
      </c>
      <c r="P476" s="472">
        <v>7.8913529397857431E-3</v>
      </c>
      <c r="Q476" s="472">
        <v>0.2</v>
      </c>
      <c r="R476" s="472">
        <v>0.25</v>
      </c>
    </row>
    <row r="477" spans="3:18">
      <c r="C477" s="482" t="s">
        <v>185</v>
      </c>
      <c r="D477" s="483" t="s">
        <v>157</v>
      </c>
      <c r="E477" s="484"/>
      <c r="F477" s="482" t="s">
        <v>154</v>
      </c>
      <c r="G477" s="485" t="s">
        <v>147</v>
      </c>
      <c r="H477" s="468" t="s">
        <v>1116</v>
      </c>
      <c r="I477" s="468">
        <v>46258</v>
      </c>
      <c r="J477" s="467" t="s">
        <v>148</v>
      </c>
      <c r="K477" s="469">
        <v>250000</v>
      </c>
      <c r="L477" s="469">
        <v>250039.38</v>
      </c>
      <c r="M477" s="469">
        <v>515256.84</v>
      </c>
      <c r="N477" s="470">
        <v>250000</v>
      </c>
      <c r="O477" s="471">
        <v>6.5000000000000002E-2</v>
      </c>
      <c r="P477" s="472">
        <v>7.8916356717811127E-3</v>
      </c>
      <c r="Q477" s="472">
        <v>0.2</v>
      </c>
      <c r="R477" s="472">
        <v>0.25</v>
      </c>
    </row>
    <row r="478" spans="3:18">
      <c r="C478" s="482" t="s">
        <v>185</v>
      </c>
      <c r="D478" s="483" t="s">
        <v>157</v>
      </c>
      <c r="E478" s="484"/>
      <c r="F478" s="482" t="s">
        <v>154</v>
      </c>
      <c r="G478" s="485" t="s">
        <v>147</v>
      </c>
      <c r="H478" s="468" t="s">
        <v>1117</v>
      </c>
      <c r="I478" s="468">
        <v>46258</v>
      </c>
      <c r="J478" s="467" t="s">
        <v>148</v>
      </c>
      <c r="K478" s="469">
        <v>250000</v>
      </c>
      <c r="L478" s="469">
        <v>250000</v>
      </c>
      <c r="M478" s="469">
        <v>515413.82</v>
      </c>
      <c r="N478" s="470">
        <v>250000</v>
      </c>
      <c r="O478" s="471">
        <v>6.5000000000000002E-2</v>
      </c>
      <c r="P478" s="472">
        <v>7.8940399658565807E-3</v>
      </c>
      <c r="Q478" s="472">
        <v>0.2</v>
      </c>
      <c r="R478" s="472">
        <v>0.25</v>
      </c>
    </row>
    <row r="479" spans="3:18">
      <c r="C479" s="482" t="s">
        <v>185</v>
      </c>
      <c r="D479" s="483" t="s">
        <v>157</v>
      </c>
      <c r="E479" s="484"/>
      <c r="F479" s="482" t="s">
        <v>154</v>
      </c>
      <c r="G479" s="485" t="s">
        <v>147</v>
      </c>
      <c r="H479" s="468" t="s">
        <v>1117</v>
      </c>
      <c r="I479" s="468">
        <v>46465</v>
      </c>
      <c r="J479" s="467" t="s">
        <v>148</v>
      </c>
      <c r="K479" s="469">
        <v>250000</v>
      </c>
      <c r="L479" s="469">
        <v>250000</v>
      </c>
      <c r="M479" s="469">
        <v>511180.59</v>
      </c>
      <c r="N479" s="470">
        <v>250000</v>
      </c>
      <c r="O479" s="471">
        <v>6.4500000000000002E-2</v>
      </c>
      <c r="P479" s="472">
        <v>7.8292041281123326E-3</v>
      </c>
      <c r="Q479" s="472">
        <v>0.2</v>
      </c>
      <c r="R479" s="472">
        <v>0.25</v>
      </c>
    </row>
    <row r="480" spans="3:18">
      <c r="C480" s="482" t="s">
        <v>185</v>
      </c>
      <c r="D480" s="483" t="s">
        <v>157</v>
      </c>
      <c r="E480" s="484"/>
      <c r="F480" s="482" t="s">
        <v>154</v>
      </c>
      <c r="G480" s="485" t="s">
        <v>147</v>
      </c>
      <c r="H480" s="468" t="s">
        <v>1117</v>
      </c>
      <c r="I480" s="468">
        <v>46465</v>
      </c>
      <c r="J480" s="467" t="s">
        <v>148</v>
      </c>
      <c r="K480" s="469">
        <v>250000</v>
      </c>
      <c r="L480" s="469">
        <v>250000</v>
      </c>
      <c r="M480" s="469">
        <v>510253.3</v>
      </c>
      <c r="N480" s="470">
        <v>250000</v>
      </c>
      <c r="O480" s="471">
        <v>6.4500000000000002E-2</v>
      </c>
      <c r="P480" s="472">
        <v>7.8150018230209797E-3</v>
      </c>
      <c r="Q480" s="472">
        <v>0.2</v>
      </c>
      <c r="R480" s="472">
        <v>0.25</v>
      </c>
    </row>
    <row r="481" spans="3:18">
      <c r="C481" s="482" t="s">
        <v>185</v>
      </c>
      <c r="D481" s="483" t="s">
        <v>157</v>
      </c>
      <c r="E481" s="484"/>
      <c r="F481" s="482" t="s">
        <v>154</v>
      </c>
      <c r="G481" s="485" t="s">
        <v>147</v>
      </c>
      <c r="H481" s="468" t="s">
        <v>1117</v>
      </c>
      <c r="I481" s="468">
        <v>46465</v>
      </c>
      <c r="J481" s="467" t="s">
        <v>148</v>
      </c>
      <c r="K481" s="469">
        <v>250000</v>
      </c>
      <c r="L481" s="469">
        <v>250000</v>
      </c>
      <c r="M481" s="469">
        <v>510253.3</v>
      </c>
      <c r="N481" s="470">
        <v>250000</v>
      </c>
      <c r="O481" s="471">
        <v>6.4500000000000002E-2</v>
      </c>
      <c r="P481" s="472">
        <v>7.8150018230209797E-3</v>
      </c>
      <c r="Q481" s="472">
        <v>0.2</v>
      </c>
      <c r="R481" s="472">
        <v>0.25</v>
      </c>
    </row>
    <row r="482" spans="3:18">
      <c r="C482" s="482" t="s">
        <v>185</v>
      </c>
      <c r="D482" s="483" t="s">
        <v>157</v>
      </c>
      <c r="E482" s="484"/>
      <c r="F482" s="482" t="s">
        <v>154</v>
      </c>
      <c r="G482" s="485" t="s">
        <v>147</v>
      </c>
      <c r="H482" s="468" t="s">
        <v>1117</v>
      </c>
      <c r="I482" s="468">
        <v>46465</v>
      </c>
      <c r="J482" s="467" t="s">
        <v>148</v>
      </c>
      <c r="K482" s="469">
        <v>250000</v>
      </c>
      <c r="L482" s="469">
        <v>250000</v>
      </c>
      <c r="M482" s="469">
        <v>509128.7</v>
      </c>
      <c r="N482" s="470">
        <v>250000</v>
      </c>
      <c r="O482" s="471">
        <v>6.4500000000000002E-2</v>
      </c>
      <c r="P482" s="472">
        <v>7.7977775325555011E-3</v>
      </c>
      <c r="Q482" s="472">
        <v>0.2</v>
      </c>
      <c r="R482" s="472">
        <v>0.25</v>
      </c>
    </row>
    <row r="483" spans="3:18">
      <c r="C483" s="482" t="s">
        <v>185</v>
      </c>
      <c r="D483" s="483" t="s">
        <v>157</v>
      </c>
      <c r="E483" s="484"/>
      <c r="F483" s="482" t="s">
        <v>154</v>
      </c>
      <c r="G483" s="485" t="s">
        <v>147</v>
      </c>
      <c r="H483" s="468" t="s">
        <v>1117</v>
      </c>
      <c r="I483" s="468">
        <v>46496</v>
      </c>
      <c r="J483" s="467" t="s">
        <v>148</v>
      </c>
      <c r="K483" s="469">
        <v>250000</v>
      </c>
      <c r="L483" s="469">
        <v>250000</v>
      </c>
      <c r="M483" s="469">
        <v>522495.98</v>
      </c>
      <c r="N483" s="470">
        <v>250000</v>
      </c>
      <c r="O483" s="471">
        <v>6.4500000000000002E-2</v>
      </c>
      <c r="P483" s="472">
        <v>8.0025098048775653E-3</v>
      </c>
      <c r="Q483" s="472">
        <v>0.2</v>
      </c>
      <c r="R483" s="472">
        <v>0.25</v>
      </c>
    </row>
    <row r="484" spans="3:18">
      <c r="C484" s="482" t="s">
        <v>185</v>
      </c>
      <c r="D484" s="483" t="s">
        <v>157</v>
      </c>
      <c r="E484" s="484"/>
      <c r="F484" s="482" t="s">
        <v>154</v>
      </c>
      <c r="G484" s="485" t="s">
        <v>147</v>
      </c>
      <c r="H484" s="468" t="s">
        <v>1118</v>
      </c>
      <c r="I484" s="468">
        <v>46496</v>
      </c>
      <c r="J484" s="467" t="s">
        <v>148</v>
      </c>
      <c r="K484" s="469">
        <v>200000</v>
      </c>
      <c r="L484" s="469">
        <v>200691.56</v>
      </c>
      <c r="M484" s="469">
        <v>522495.98</v>
      </c>
      <c r="N484" s="470">
        <v>200000</v>
      </c>
      <c r="O484" s="471">
        <v>6.4500000000000002E-2</v>
      </c>
      <c r="P484" s="472">
        <v>8.0025098048775653E-3</v>
      </c>
      <c r="Q484" s="472">
        <v>0.2</v>
      </c>
      <c r="R484" s="472">
        <v>0.25</v>
      </c>
    </row>
    <row r="485" spans="3:18">
      <c r="C485" s="482" t="s">
        <v>185</v>
      </c>
      <c r="D485" s="483" t="s">
        <v>157</v>
      </c>
      <c r="E485" s="484"/>
      <c r="F485" s="482" t="s">
        <v>154</v>
      </c>
      <c r="G485" s="485" t="s">
        <v>147</v>
      </c>
      <c r="H485" s="468" t="s">
        <v>1118</v>
      </c>
      <c r="I485" s="468">
        <v>46546</v>
      </c>
      <c r="J485" s="467" t="s">
        <v>148</v>
      </c>
      <c r="K485" s="469">
        <v>200000</v>
      </c>
      <c r="L485" s="469">
        <v>200691.56</v>
      </c>
      <c r="M485" s="469">
        <v>518180.32</v>
      </c>
      <c r="N485" s="470">
        <v>200000</v>
      </c>
      <c r="O485" s="471">
        <v>6.5000000000000002E-2</v>
      </c>
      <c r="P485" s="472">
        <v>7.9364114753468426E-3</v>
      </c>
      <c r="Q485" s="472">
        <v>0.2</v>
      </c>
      <c r="R485" s="472">
        <v>0.25</v>
      </c>
    </row>
    <row r="486" spans="3:18">
      <c r="C486" s="482" t="s">
        <v>185</v>
      </c>
      <c r="D486" s="483" t="s">
        <v>157</v>
      </c>
      <c r="E486" s="484"/>
      <c r="F486" s="482" t="s">
        <v>154</v>
      </c>
      <c r="G486" s="485" t="s">
        <v>147</v>
      </c>
      <c r="H486" s="468" t="s">
        <v>1118</v>
      </c>
      <c r="I486" s="468">
        <v>46546</v>
      </c>
      <c r="J486" s="467" t="s">
        <v>148</v>
      </c>
      <c r="K486" s="469">
        <v>200000</v>
      </c>
      <c r="L486" s="469">
        <v>200691.56</v>
      </c>
      <c r="M486" s="469">
        <v>518180.32</v>
      </c>
      <c r="N486" s="470">
        <v>200000</v>
      </c>
      <c r="O486" s="471">
        <v>6.5000000000000002E-2</v>
      </c>
      <c r="P486" s="472">
        <v>7.9364114753468426E-3</v>
      </c>
      <c r="Q486" s="472">
        <v>0.2</v>
      </c>
      <c r="R486" s="472">
        <v>0.25</v>
      </c>
    </row>
    <row r="487" spans="3:18">
      <c r="C487" s="482" t="s">
        <v>185</v>
      </c>
      <c r="D487" s="483" t="s">
        <v>157</v>
      </c>
      <c r="E487" s="484"/>
      <c r="F487" s="482" t="s">
        <v>154</v>
      </c>
      <c r="G487" s="485" t="s">
        <v>147</v>
      </c>
      <c r="H487" s="468" t="s">
        <v>1118</v>
      </c>
      <c r="I487" s="468">
        <v>46546</v>
      </c>
      <c r="J487" s="467" t="s">
        <v>148</v>
      </c>
      <c r="K487" s="469">
        <v>200000</v>
      </c>
      <c r="L487" s="469">
        <v>200691.56</v>
      </c>
      <c r="M487" s="469">
        <v>518180.32</v>
      </c>
      <c r="N487" s="470">
        <v>200000</v>
      </c>
      <c r="O487" s="471">
        <v>6.5000000000000002E-2</v>
      </c>
      <c r="P487" s="472">
        <v>7.9364114753468426E-3</v>
      </c>
      <c r="Q487" s="472">
        <v>0.2</v>
      </c>
      <c r="R487" s="472">
        <v>0.25</v>
      </c>
    </row>
    <row r="488" spans="3:18">
      <c r="C488" s="482" t="s">
        <v>185</v>
      </c>
      <c r="D488" s="483" t="s">
        <v>157</v>
      </c>
      <c r="E488" s="484"/>
      <c r="F488" s="482" t="s">
        <v>154</v>
      </c>
      <c r="G488" s="485" t="s">
        <v>147</v>
      </c>
      <c r="H488" s="468" t="s">
        <v>1118</v>
      </c>
      <c r="I488" s="468">
        <v>46546</v>
      </c>
      <c r="J488" s="467" t="s">
        <v>148</v>
      </c>
      <c r="K488" s="469">
        <v>200000</v>
      </c>
      <c r="L488" s="469">
        <v>200691.56</v>
      </c>
      <c r="M488" s="469">
        <v>518180.32</v>
      </c>
      <c r="N488" s="470">
        <v>200000</v>
      </c>
      <c r="O488" s="471">
        <v>6.5000000000000002E-2</v>
      </c>
      <c r="P488" s="472">
        <v>7.9364114753468426E-3</v>
      </c>
      <c r="Q488" s="472">
        <v>0.2</v>
      </c>
      <c r="R488" s="472">
        <v>0.25</v>
      </c>
    </row>
    <row r="489" spans="3:18">
      <c r="C489" s="482" t="s">
        <v>185</v>
      </c>
      <c r="D489" s="483" t="s">
        <v>157</v>
      </c>
      <c r="E489" s="484"/>
      <c r="F489" s="482" t="s">
        <v>154</v>
      </c>
      <c r="G489" s="485" t="s">
        <v>147</v>
      </c>
      <c r="H489" s="468" t="s">
        <v>1119</v>
      </c>
      <c r="I489" s="468">
        <v>46636</v>
      </c>
      <c r="J489" s="467" t="s">
        <v>148</v>
      </c>
      <c r="K489" s="469">
        <v>250000</v>
      </c>
      <c r="L489" s="469">
        <v>259161.58</v>
      </c>
      <c r="M489" s="469">
        <v>257290.17</v>
      </c>
      <c r="N489" s="470">
        <v>250000</v>
      </c>
      <c r="O489" s="471">
        <v>6.4500000000000002E-2</v>
      </c>
      <c r="P489" s="472">
        <v>3.9406372238952265E-3</v>
      </c>
      <c r="Q489" s="472">
        <v>0.2</v>
      </c>
      <c r="R489" s="472">
        <v>0.25</v>
      </c>
    </row>
    <row r="490" spans="3:18">
      <c r="C490" s="482" t="s">
        <v>185</v>
      </c>
      <c r="D490" s="483" t="s">
        <v>157</v>
      </c>
      <c r="E490" s="484"/>
      <c r="F490" s="482" t="s">
        <v>154</v>
      </c>
      <c r="G490" s="485" t="s">
        <v>147</v>
      </c>
      <c r="H490" s="468" t="s">
        <v>1119</v>
      </c>
      <c r="I490" s="468">
        <v>46636</v>
      </c>
      <c r="J490" s="467" t="s">
        <v>148</v>
      </c>
      <c r="K490" s="469">
        <v>250000</v>
      </c>
      <c r="L490" s="469">
        <v>259161.58</v>
      </c>
      <c r="M490" s="469">
        <v>257290.17</v>
      </c>
      <c r="N490" s="470">
        <v>250000</v>
      </c>
      <c r="O490" s="471">
        <v>6.4500000000000002E-2</v>
      </c>
      <c r="P490" s="472">
        <v>3.9406372238952265E-3</v>
      </c>
      <c r="Q490" s="472">
        <v>0.2</v>
      </c>
      <c r="R490" s="472">
        <v>0.25</v>
      </c>
    </row>
    <row r="491" spans="3:18">
      <c r="C491" s="482" t="s">
        <v>185</v>
      </c>
      <c r="D491" s="483" t="s">
        <v>157</v>
      </c>
      <c r="E491" s="484"/>
      <c r="F491" s="482" t="s">
        <v>154</v>
      </c>
      <c r="G491" s="485" t="s">
        <v>147</v>
      </c>
      <c r="H491" s="468" t="s">
        <v>1119</v>
      </c>
      <c r="I491" s="468">
        <v>46643</v>
      </c>
      <c r="J491" s="467" t="s">
        <v>148</v>
      </c>
      <c r="K491" s="469">
        <v>250000</v>
      </c>
      <c r="L491" s="469">
        <v>259161.58</v>
      </c>
      <c r="M491" s="469">
        <v>254308.22</v>
      </c>
      <c r="N491" s="470">
        <v>250000</v>
      </c>
      <c r="O491" s="471">
        <v>5.7500000000000002E-2</v>
      </c>
      <c r="P491" s="472">
        <v>3.8949658981318113E-3</v>
      </c>
      <c r="Q491" s="472">
        <v>0.2</v>
      </c>
      <c r="R491" s="472">
        <v>0.25</v>
      </c>
    </row>
    <row r="492" spans="3:18">
      <c r="C492" s="482" t="s">
        <v>185</v>
      </c>
      <c r="D492" s="483" t="s">
        <v>157</v>
      </c>
      <c r="E492" s="484"/>
      <c r="F492" s="482" t="s">
        <v>154</v>
      </c>
      <c r="G492" s="485" t="s">
        <v>147</v>
      </c>
      <c r="H492" s="468" t="s">
        <v>1119</v>
      </c>
      <c r="I492" s="468">
        <v>46643</v>
      </c>
      <c r="J492" s="467" t="s">
        <v>148</v>
      </c>
      <c r="K492" s="469">
        <v>250000</v>
      </c>
      <c r="L492" s="469">
        <v>259161.58</v>
      </c>
      <c r="M492" s="469">
        <v>254308.22</v>
      </c>
      <c r="N492" s="470">
        <v>250000</v>
      </c>
      <c r="O492" s="471">
        <v>5.7500000000000002E-2</v>
      </c>
      <c r="P492" s="472">
        <v>3.8949658981318113E-3</v>
      </c>
      <c r="Q492" s="472">
        <v>0.2</v>
      </c>
      <c r="R492" s="472">
        <v>0.25</v>
      </c>
    </row>
    <row r="493" spans="3:18">
      <c r="C493" s="482" t="s">
        <v>185</v>
      </c>
      <c r="D493" s="483" t="s">
        <v>157</v>
      </c>
      <c r="E493" s="484"/>
      <c r="F493" s="482" t="s">
        <v>154</v>
      </c>
      <c r="G493" s="485" t="s">
        <v>147</v>
      </c>
      <c r="H493" s="468" t="s">
        <v>1106</v>
      </c>
      <c r="I493" s="468">
        <v>46643</v>
      </c>
      <c r="J493" s="467" t="s">
        <v>148</v>
      </c>
      <c r="K493" s="469">
        <v>100000</v>
      </c>
      <c r="L493" s="469">
        <v>101919.56</v>
      </c>
      <c r="M493" s="469">
        <v>254308.22</v>
      </c>
      <c r="N493" s="470">
        <v>100000</v>
      </c>
      <c r="O493" s="471">
        <v>5.7500000000000002E-2</v>
      </c>
      <c r="P493" s="472">
        <v>3.8949658981318113E-3</v>
      </c>
      <c r="Q493" s="472">
        <v>0.2</v>
      </c>
      <c r="R493" s="472">
        <v>0.25</v>
      </c>
    </row>
    <row r="494" spans="3:18">
      <c r="C494" s="482" t="s">
        <v>185</v>
      </c>
      <c r="D494" s="483" t="s">
        <v>157</v>
      </c>
      <c r="E494" s="484"/>
      <c r="F494" s="482" t="s">
        <v>154</v>
      </c>
      <c r="G494" s="485" t="s">
        <v>147</v>
      </c>
      <c r="H494" s="468" t="s">
        <v>1120</v>
      </c>
      <c r="I494" s="468">
        <v>46643</v>
      </c>
      <c r="J494" s="467" t="s">
        <v>148</v>
      </c>
      <c r="K494" s="469">
        <v>200000</v>
      </c>
      <c r="L494" s="469">
        <v>200100</v>
      </c>
      <c r="M494" s="469">
        <v>254308.22</v>
      </c>
      <c r="N494" s="470">
        <v>200000</v>
      </c>
      <c r="O494" s="471">
        <v>5.7500000000000002E-2</v>
      </c>
      <c r="P494" s="472">
        <v>3.8949658981318113E-3</v>
      </c>
      <c r="Q494" s="472">
        <v>0.2</v>
      </c>
      <c r="R494" s="472">
        <v>0.25</v>
      </c>
    </row>
    <row r="495" spans="3:18">
      <c r="C495" s="482" t="s">
        <v>185</v>
      </c>
      <c r="D495" s="483" t="s">
        <v>157</v>
      </c>
      <c r="E495" s="484"/>
      <c r="F495" s="482" t="s">
        <v>154</v>
      </c>
      <c r="G495" s="485" t="s">
        <v>147</v>
      </c>
      <c r="H495" s="468" t="s">
        <v>1120</v>
      </c>
      <c r="I495" s="468">
        <v>46651</v>
      </c>
      <c r="J495" s="467" t="s">
        <v>148</v>
      </c>
      <c r="K495" s="469">
        <v>200000</v>
      </c>
      <c r="L495" s="469">
        <v>200100</v>
      </c>
      <c r="M495" s="469">
        <v>250430.4</v>
      </c>
      <c r="N495" s="470">
        <v>200000</v>
      </c>
      <c r="O495" s="471">
        <v>5.7500000000000002E-2</v>
      </c>
      <c r="P495" s="472">
        <v>3.8355734936743636E-3</v>
      </c>
      <c r="Q495" s="472">
        <v>0.2</v>
      </c>
      <c r="R495" s="472">
        <v>0.25</v>
      </c>
    </row>
    <row r="496" spans="3:18">
      <c r="C496" s="482" t="s">
        <v>185</v>
      </c>
      <c r="D496" s="483" t="s">
        <v>157</v>
      </c>
      <c r="E496" s="484"/>
      <c r="F496" s="482" t="s">
        <v>154</v>
      </c>
      <c r="G496" s="485" t="s">
        <v>147</v>
      </c>
      <c r="H496" s="468" t="s">
        <v>1120</v>
      </c>
      <c r="I496" s="468">
        <v>46651</v>
      </c>
      <c r="J496" s="467" t="s">
        <v>148</v>
      </c>
      <c r="K496" s="469">
        <v>200000</v>
      </c>
      <c r="L496" s="469">
        <v>200100</v>
      </c>
      <c r="M496" s="469">
        <v>250430.4</v>
      </c>
      <c r="N496" s="470">
        <v>200000</v>
      </c>
      <c r="O496" s="471">
        <v>5.7500000000000002E-2</v>
      </c>
      <c r="P496" s="472">
        <v>3.8355734936743636E-3</v>
      </c>
      <c r="Q496" s="472">
        <v>0.2</v>
      </c>
      <c r="R496" s="472">
        <v>0.25</v>
      </c>
    </row>
    <row r="497" spans="3:18">
      <c r="C497" s="482" t="s">
        <v>185</v>
      </c>
      <c r="D497" s="483" t="s">
        <v>157</v>
      </c>
      <c r="E497" s="484"/>
      <c r="F497" s="482" t="s">
        <v>154</v>
      </c>
      <c r="G497" s="485" t="s">
        <v>147</v>
      </c>
      <c r="H497" s="468" t="s">
        <v>1121</v>
      </c>
      <c r="I497" s="468">
        <v>46651</v>
      </c>
      <c r="J497" s="467" t="s">
        <v>148</v>
      </c>
      <c r="K497" s="469">
        <v>240000</v>
      </c>
      <c r="L497" s="469">
        <v>1017866</v>
      </c>
      <c r="M497" s="469">
        <v>250430.4</v>
      </c>
      <c r="N497" s="470">
        <v>240000</v>
      </c>
      <c r="O497" s="471">
        <v>5.7500000000000002E-2</v>
      </c>
      <c r="P497" s="472">
        <v>3.8355734936743636E-3</v>
      </c>
      <c r="Q497" s="472">
        <v>0.2</v>
      </c>
      <c r="R497" s="472">
        <v>0.25</v>
      </c>
    </row>
    <row r="498" spans="3:18">
      <c r="C498" s="482" t="s">
        <v>185</v>
      </c>
      <c r="D498" s="483" t="s">
        <v>157</v>
      </c>
      <c r="E498" s="484"/>
      <c r="F498" s="482" t="s">
        <v>154</v>
      </c>
      <c r="G498" s="485" t="s">
        <v>147</v>
      </c>
      <c r="H498" s="468" t="s">
        <v>1122</v>
      </c>
      <c r="I498" s="468">
        <v>46651</v>
      </c>
      <c r="J498" s="467" t="s">
        <v>148</v>
      </c>
      <c r="K498" s="469">
        <v>5000</v>
      </c>
      <c r="L498" s="469">
        <v>5046.71</v>
      </c>
      <c r="M498" s="469">
        <v>250430.4</v>
      </c>
      <c r="N498" s="470">
        <v>5000</v>
      </c>
      <c r="O498" s="471">
        <v>5.7500000000000002E-2</v>
      </c>
      <c r="P498" s="472">
        <v>3.8355734936743636E-3</v>
      </c>
      <c r="Q498" s="472">
        <v>0.2</v>
      </c>
      <c r="R498" s="472">
        <v>0.25</v>
      </c>
    </row>
    <row r="499" spans="3:18">
      <c r="C499" s="482" t="s">
        <v>185</v>
      </c>
      <c r="D499" s="483" t="s">
        <v>157</v>
      </c>
      <c r="E499" s="484"/>
      <c r="F499" s="482" t="s">
        <v>154</v>
      </c>
      <c r="G499" s="485" t="s">
        <v>147</v>
      </c>
      <c r="H499" s="468" t="s">
        <v>1103</v>
      </c>
      <c r="I499" s="468">
        <v>46651</v>
      </c>
      <c r="J499" s="467" t="s">
        <v>148</v>
      </c>
      <c r="K499" s="469">
        <v>250000</v>
      </c>
      <c r="L499" s="469">
        <v>250000</v>
      </c>
      <c r="M499" s="469">
        <v>250430.4</v>
      </c>
      <c r="N499" s="470">
        <v>250000</v>
      </c>
      <c r="O499" s="471">
        <v>5.7500000000000002E-2</v>
      </c>
      <c r="P499" s="472">
        <v>3.8355734936743636E-3</v>
      </c>
      <c r="Q499" s="472">
        <v>0.2</v>
      </c>
      <c r="R499" s="472">
        <v>0.25</v>
      </c>
    </row>
    <row r="500" spans="3:18">
      <c r="C500" s="482" t="s">
        <v>185</v>
      </c>
      <c r="D500" s="483" t="s">
        <v>157</v>
      </c>
      <c r="E500" s="484"/>
      <c r="F500" s="482" t="s">
        <v>154</v>
      </c>
      <c r="G500" s="485" t="s">
        <v>147</v>
      </c>
      <c r="H500" s="468" t="s">
        <v>1103</v>
      </c>
      <c r="I500" s="468">
        <v>46651</v>
      </c>
      <c r="J500" s="467" t="s">
        <v>148</v>
      </c>
      <c r="K500" s="469">
        <v>250000</v>
      </c>
      <c r="L500" s="469">
        <v>250000</v>
      </c>
      <c r="M500" s="469">
        <v>250430.4</v>
      </c>
      <c r="N500" s="470">
        <v>250000</v>
      </c>
      <c r="O500" s="471">
        <v>5.7500000000000002E-2</v>
      </c>
      <c r="P500" s="472">
        <v>3.8355734936743636E-3</v>
      </c>
      <c r="Q500" s="472">
        <v>0.2</v>
      </c>
      <c r="R500" s="472">
        <v>0.25</v>
      </c>
    </row>
    <row r="501" spans="3:18">
      <c r="C501" s="482" t="s">
        <v>185</v>
      </c>
      <c r="D501" s="483" t="s">
        <v>157</v>
      </c>
      <c r="E501" s="484"/>
      <c r="F501" s="482" t="s">
        <v>154</v>
      </c>
      <c r="G501" s="485" t="s">
        <v>147</v>
      </c>
      <c r="H501" s="468" t="s">
        <v>1103</v>
      </c>
      <c r="I501" s="468">
        <v>46682</v>
      </c>
      <c r="J501" s="467" t="s">
        <v>148</v>
      </c>
      <c r="K501" s="469">
        <v>250000</v>
      </c>
      <c r="L501" s="469">
        <v>250000</v>
      </c>
      <c r="M501" s="469">
        <v>202916.23</v>
      </c>
      <c r="N501" s="470">
        <v>250000</v>
      </c>
      <c r="O501" s="471">
        <v>6.2E-2</v>
      </c>
      <c r="P501" s="472">
        <v>3.1078499783745534E-3</v>
      </c>
      <c r="Q501" s="472">
        <v>0.2</v>
      </c>
      <c r="R501" s="472">
        <v>0.25</v>
      </c>
    </row>
    <row r="502" spans="3:18">
      <c r="C502" s="482" t="s">
        <v>185</v>
      </c>
      <c r="D502" s="483" t="s">
        <v>157</v>
      </c>
      <c r="E502" s="484"/>
      <c r="F502" s="482" t="s">
        <v>154</v>
      </c>
      <c r="G502" s="485" t="s">
        <v>147</v>
      </c>
      <c r="H502" s="468" t="s">
        <v>1103</v>
      </c>
      <c r="I502" s="468">
        <v>46682</v>
      </c>
      <c r="J502" s="467" t="s">
        <v>148</v>
      </c>
      <c r="K502" s="469">
        <v>250000</v>
      </c>
      <c r="L502" s="469">
        <v>250000</v>
      </c>
      <c r="M502" s="469">
        <v>202916.23</v>
      </c>
      <c r="N502" s="470">
        <v>250000</v>
      </c>
      <c r="O502" s="471">
        <v>6.2E-2</v>
      </c>
      <c r="P502" s="472">
        <v>3.1078499783745534E-3</v>
      </c>
      <c r="Q502" s="472">
        <v>0.2</v>
      </c>
      <c r="R502" s="472">
        <v>0.25</v>
      </c>
    </row>
    <row r="503" spans="3:18">
      <c r="C503" s="482" t="s">
        <v>185</v>
      </c>
      <c r="D503" s="483" t="s">
        <v>157</v>
      </c>
      <c r="E503" s="484"/>
      <c r="F503" s="482" t="s">
        <v>154</v>
      </c>
      <c r="G503" s="485" t="s">
        <v>147</v>
      </c>
      <c r="H503" s="468" t="s">
        <v>1123</v>
      </c>
      <c r="I503" s="468">
        <v>46682</v>
      </c>
      <c r="J503" s="467" t="s">
        <v>148</v>
      </c>
      <c r="K503" s="469">
        <v>200000</v>
      </c>
      <c r="L503" s="469">
        <v>200000</v>
      </c>
      <c r="M503" s="469">
        <v>202916.23</v>
      </c>
      <c r="N503" s="470">
        <v>200000</v>
      </c>
      <c r="O503" s="471">
        <v>6.2E-2</v>
      </c>
      <c r="P503" s="472">
        <v>3.1078499783745534E-3</v>
      </c>
      <c r="Q503" s="472">
        <v>0.2</v>
      </c>
      <c r="R503" s="472">
        <v>0.25</v>
      </c>
    </row>
    <row r="504" spans="3:18">
      <c r="C504" s="482" t="s">
        <v>185</v>
      </c>
      <c r="D504" s="483" t="s">
        <v>157</v>
      </c>
      <c r="E504" s="484"/>
      <c r="F504" s="482" t="s">
        <v>154</v>
      </c>
      <c r="G504" s="485" t="s">
        <v>147</v>
      </c>
      <c r="H504" s="468" t="s">
        <v>1123</v>
      </c>
      <c r="I504" s="468">
        <v>46682</v>
      </c>
      <c r="J504" s="467" t="s">
        <v>148</v>
      </c>
      <c r="K504" s="469">
        <v>200000</v>
      </c>
      <c r="L504" s="469">
        <v>200000</v>
      </c>
      <c r="M504" s="469">
        <v>202916.23</v>
      </c>
      <c r="N504" s="470">
        <v>200000</v>
      </c>
      <c r="O504" s="471">
        <v>6.2E-2</v>
      </c>
      <c r="P504" s="472">
        <v>3.1078499783745534E-3</v>
      </c>
      <c r="Q504" s="472">
        <v>0.2</v>
      </c>
      <c r="R504" s="472">
        <v>0.25</v>
      </c>
    </row>
    <row r="505" spans="3:18">
      <c r="C505" s="482" t="s">
        <v>185</v>
      </c>
      <c r="D505" s="483" t="s">
        <v>157</v>
      </c>
      <c r="E505" s="484"/>
      <c r="F505" s="482" t="s">
        <v>154</v>
      </c>
      <c r="G505" s="485" t="s">
        <v>147</v>
      </c>
      <c r="H505" s="468" t="s">
        <v>1123</v>
      </c>
      <c r="I505" s="468">
        <v>46682</v>
      </c>
      <c r="J505" s="467" t="s">
        <v>148</v>
      </c>
      <c r="K505" s="469">
        <v>200000</v>
      </c>
      <c r="L505" s="469">
        <v>200000</v>
      </c>
      <c r="M505" s="469">
        <v>202916.23</v>
      </c>
      <c r="N505" s="470">
        <v>200000</v>
      </c>
      <c r="O505" s="471">
        <v>6.2E-2</v>
      </c>
      <c r="P505" s="472">
        <v>3.1078499783745534E-3</v>
      </c>
      <c r="Q505" s="472">
        <v>0.2</v>
      </c>
      <c r="R505" s="472">
        <v>0.25</v>
      </c>
    </row>
    <row r="506" spans="3:18">
      <c r="C506" s="482" t="s">
        <v>185</v>
      </c>
      <c r="D506" s="483" t="s">
        <v>157</v>
      </c>
      <c r="E506" s="484"/>
      <c r="F506" s="482" t="s">
        <v>154</v>
      </c>
      <c r="G506" s="485" t="s">
        <v>147</v>
      </c>
      <c r="H506" s="468" t="s">
        <v>1123</v>
      </c>
      <c r="I506" s="468">
        <v>46258</v>
      </c>
      <c r="J506" s="467" t="s">
        <v>148</v>
      </c>
      <c r="K506" s="469">
        <v>200000</v>
      </c>
      <c r="L506" s="469">
        <v>200000</v>
      </c>
      <c r="M506" s="469">
        <v>257589.55</v>
      </c>
      <c r="N506" s="470">
        <v>200000</v>
      </c>
      <c r="O506" s="471">
        <v>6.5000000000000002E-2</v>
      </c>
      <c r="P506" s="472">
        <v>3.9452225058439674E-3</v>
      </c>
      <c r="Q506" s="472">
        <v>0.2</v>
      </c>
      <c r="R506" s="472">
        <v>0.25</v>
      </c>
    </row>
    <row r="507" spans="3:18">
      <c r="C507" s="482" t="s">
        <v>185</v>
      </c>
      <c r="D507" s="483" t="s">
        <v>157</v>
      </c>
      <c r="E507" s="484"/>
      <c r="F507" s="482" t="s">
        <v>154</v>
      </c>
      <c r="G507" s="485" t="s">
        <v>147</v>
      </c>
      <c r="H507" s="468" t="s">
        <v>1123</v>
      </c>
      <c r="I507" s="468">
        <v>46258</v>
      </c>
      <c r="J507" s="467" t="s">
        <v>148</v>
      </c>
      <c r="K507" s="469">
        <v>200000</v>
      </c>
      <c r="L507" s="469">
        <v>200000</v>
      </c>
      <c r="M507" s="469">
        <v>257589.55</v>
      </c>
      <c r="N507" s="470">
        <v>200000</v>
      </c>
      <c r="O507" s="471">
        <v>6.5000000000000002E-2</v>
      </c>
      <c r="P507" s="472">
        <v>3.9452225058439674E-3</v>
      </c>
      <c r="Q507" s="472">
        <v>0.2</v>
      </c>
      <c r="R507" s="472">
        <v>0.25</v>
      </c>
    </row>
    <row r="508" spans="3:18">
      <c r="C508" s="482" t="s">
        <v>185</v>
      </c>
      <c r="D508" s="483" t="s">
        <v>157</v>
      </c>
      <c r="E508" s="484"/>
      <c r="F508" s="482" t="s">
        <v>154</v>
      </c>
      <c r="G508" s="485" t="s">
        <v>147</v>
      </c>
      <c r="H508" s="468" t="s">
        <v>1124</v>
      </c>
      <c r="I508" s="468">
        <v>46258</v>
      </c>
      <c r="J508" s="467" t="s">
        <v>148</v>
      </c>
      <c r="K508" s="469">
        <v>250000</v>
      </c>
      <c r="L508" s="469">
        <v>250043.15</v>
      </c>
      <c r="M508" s="469">
        <v>257589.55</v>
      </c>
      <c r="N508" s="470">
        <v>250000</v>
      </c>
      <c r="O508" s="471">
        <v>6.5000000000000002E-2</v>
      </c>
      <c r="P508" s="472">
        <v>3.9452225058439674E-3</v>
      </c>
      <c r="Q508" s="472">
        <v>0.2</v>
      </c>
      <c r="R508" s="472">
        <v>0.25</v>
      </c>
    </row>
    <row r="509" spans="3:18">
      <c r="C509" s="482" t="s">
        <v>185</v>
      </c>
      <c r="D509" s="483" t="s">
        <v>157</v>
      </c>
      <c r="E509" s="484"/>
      <c r="F509" s="482" t="s">
        <v>154</v>
      </c>
      <c r="G509" s="485" t="s">
        <v>147</v>
      </c>
      <c r="H509" s="468" t="s">
        <v>1124</v>
      </c>
      <c r="I509" s="468">
        <v>46258</v>
      </c>
      <c r="J509" s="467" t="s">
        <v>148</v>
      </c>
      <c r="K509" s="469">
        <v>250000</v>
      </c>
      <c r="L509" s="469">
        <v>250043.15</v>
      </c>
      <c r="M509" s="469">
        <v>257589.55</v>
      </c>
      <c r="N509" s="470">
        <v>250000</v>
      </c>
      <c r="O509" s="471">
        <v>6.5000000000000002E-2</v>
      </c>
      <c r="P509" s="472">
        <v>3.9452225058439674E-3</v>
      </c>
      <c r="Q509" s="472">
        <v>0.2</v>
      </c>
      <c r="R509" s="472">
        <v>0.25</v>
      </c>
    </row>
    <row r="510" spans="3:18">
      <c r="C510" s="482" t="s">
        <v>185</v>
      </c>
      <c r="D510" s="483" t="s">
        <v>157</v>
      </c>
      <c r="E510" s="484"/>
      <c r="F510" s="482" t="s">
        <v>154</v>
      </c>
      <c r="G510" s="485" t="s">
        <v>147</v>
      </c>
      <c r="H510" s="468" t="s">
        <v>1124</v>
      </c>
      <c r="I510" s="468">
        <v>46229</v>
      </c>
      <c r="J510" s="467" t="s">
        <v>148</v>
      </c>
      <c r="K510" s="469">
        <v>250000</v>
      </c>
      <c r="L510" s="469">
        <v>250043.15</v>
      </c>
      <c r="M510" s="469">
        <v>101437.7</v>
      </c>
      <c r="N510" s="470">
        <v>250000</v>
      </c>
      <c r="O510" s="471">
        <v>6.5000000000000002E-2</v>
      </c>
      <c r="P510" s="472">
        <v>1.5536123145564276E-3</v>
      </c>
      <c r="Q510" s="472">
        <v>0.2</v>
      </c>
      <c r="R510" s="472">
        <v>0.25</v>
      </c>
    </row>
    <row r="511" spans="3:18">
      <c r="C511" s="482" t="s">
        <v>185</v>
      </c>
      <c r="D511" s="483" t="s">
        <v>152</v>
      </c>
      <c r="E511" s="484"/>
      <c r="F511" s="482" t="s">
        <v>154</v>
      </c>
      <c r="G511" s="485" t="s">
        <v>147</v>
      </c>
      <c r="H511" s="468" t="s">
        <v>1124</v>
      </c>
      <c r="I511" s="468">
        <v>46191</v>
      </c>
      <c r="J511" s="467" t="s">
        <v>148</v>
      </c>
      <c r="K511" s="469">
        <v>250000</v>
      </c>
      <c r="L511" s="469">
        <v>250043.15</v>
      </c>
      <c r="M511" s="469">
        <v>200369.6</v>
      </c>
      <c r="N511" s="470">
        <v>250000</v>
      </c>
      <c r="O511" s="471">
        <v>6.0999999999999999E-2</v>
      </c>
      <c r="P511" s="472">
        <v>3.0688459815507016E-3</v>
      </c>
      <c r="Q511" s="472">
        <v>0.2</v>
      </c>
      <c r="R511" s="472">
        <v>0.25</v>
      </c>
    </row>
    <row r="512" spans="3:18">
      <c r="C512" s="482" t="s">
        <v>185</v>
      </c>
      <c r="D512" s="483" t="s">
        <v>152</v>
      </c>
      <c r="E512" s="484"/>
      <c r="F512" s="482" t="s">
        <v>154</v>
      </c>
      <c r="G512" s="485" t="s">
        <v>147</v>
      </c>
      <c r="H512" s="468" t="s">
        <v>1125</v>
      </c>
      <c r="I512" s="468">
        <v>46191</v>
      </c>
      <c r="J512" s="467" t="s">
        <v>148</v>
      </c>
      <c r="K512" s="469">
        <v>200000</v>
      </c>
      <c r="L512" s="469">
        <v>200034.25</v>
      </c>
      <c r="M512" s="469">
        <v>200365.69</v>
      </c>
      <c r="N512" s="470">
        <v>200000</v>
      </c>
      <c r="O512" s="471">
        <v>6.0999999999999999E-2</v>
      </c>
      <c r="P512" s="472">
        <v>3.0687860962797429E-3</v>
      </c>
      <c r="Q512" s="472">
        <v>0.2</v>
      </c>
      <c r="R512" s="472">
        <v>0.25</v>
      </c>
    </row>
    <row r="513" spans="3:18">
      <c r="C513" s="482" t="s">
        <v>185</v>
      </c>
      <c r="D513" s="483" t="s">
        <v>152</v>
      </c>
      <c r="E513" s="484"/>
      <c r="F513" s="482" t="s">
        <v>154</v>
      </c>
      <c r="G513" s="485" t="s">
        <v>147</v>
      </c>
      <c r="H513" s="468" t="s">
        <v>1125</v>
      </c>
      <c r="I513" s="468">
        <v>46191</v>
      </c>
      <c r="J513" s="467" t="s">
        <v>148</v>
      </c>
      <c r="K513" s="469">
        <v>200000</v>
      </c>
      <c r="L513" s="469">
        <v>200034.25</v>
      </c>
      <c r="M513" s="469">
        <v>200365.69</v>
      </c>
      <c r="N513" s="470">
        <v>200000</v>
      </c>
      <c r="O513" s="471">
        <v>6.0999999999999999E-2</v>
      </c>
      <c r="P513" s="472">
        <v>3.0687860962797429E-3</v>
      </c>
      <c r="Q513" s="472">
        <v>0.2</v>
      </c>
      <c r="R513" s="472">
        <v>0.25</v>
      </c>
    </row>
    <row r="514" spans="3:18">
      <c r="C514" s="482" t="s">
        <v>185</v>
      </c>
      <c r="D514" s="483" t="s">
        <v>152</v>
      </c>
      <c r="E514" s="484"/>
      <c r="F514" s="482" t="s">
        <v>154</v>
      </c>
      <c r="G514" s="485" t="s">
        <v>147</v>
      </c>
      <c r="H514" s="468" t="s">
        <v>1125</v>
      </c>
      <c r="I514" s="468">
        <v>46028</v>
      </c>
      <c r="J514" s="467" t="s">
        <v>148</v>
      </c>
      <c r="K514" s="469">
        <v>200000</v>
      </c>
      <c r="L514" s="469">
        <v>200034.25</v>
      </c>
      <c r="M514" s="469">
        <v>253765.7</v>
      </c>
      <c r="N514" s="470">
        <v>200000</v>
      </c>
      <c r="O514" s="471">
        <v>6.25E-2</v>
      </c>
      <c r="P514" s="472">
        <v>3.8866567019168624E-3</v>
      </c>
      <c r="Q514" s="472">
        <v>0.2</v>
      </c>
      <c r="R514" s="472">
        <v>0.25</v>
      </c>
    </row>
    <row r="515" spans="3:18">
      <c r="C515" s="482" t="s">
        <v>185</v>
      </c>
      <c r="D515" s="483" t="s">
        <v>152</v>
      </c>
      <c r="E515" s="484"/>
      <c r="F515" s="482" t="s">
        <v>154</v>
      </c>
      <c r="G515" s="485" t="s">
        <v>147</v>
      </c>
      <c r="H515" s="468" t="s">
        <v>1126</v>
      </c>
      <c r="I515" s="468">
        <v>46028</v>
      </c>
      <c r="J515" s="467" t="s">
        <v>148</v>
      </c>
      <c r="K515" s="469">
        <v>900000</v>
      </c>
      <c r="L515" s="469">
        <v>202526</v>
      </c>
      <c r="M515" s="469">
        <v>253765.7</v>
      </c>
      <c r="N515" s="470">
        <v>900000</v>
      </c>
      <c r="O515" s="471">
        <v>6.25E-2</v>
      </c>
      <c r="P515" s="472">
        <v>3.8866567019168624E-3</v>
      </c>
      <c r="Q515" s="472">
        <v>0.2</v>
      </c>
      <c r="R515" s="472">
        <v>0.25</v>
      </c>
    </row>
    <row r="516" spans="3:18">
      <c r="C516" s="482" t="s">
        <v>185</v>
      </c>
      <c r="D516" s="483" t="s">
        <v>152</v>
      </c>
      <c r="E516" s="484"/>
      <c r="F516" s="482" t="s">
        <v>154</v>
      </c>
      <c r="G516" s="485" t="s">
        <v>147</v>
      </c>
      <c r="H516" s="468" t="s">
        <v>1090</v>
      </c>
      <c r="I516" s="468">
        <v>46028</v>
      </c>
      <c r="J516" s="467" t="s">
        <v>148</v>
      </c>
      <c r="K516" s="469">
        <v>150000</v>
      </c>
      <c r="L516" s="469">
        <v>150023.43</v>
      </c>
      <c r="M516" s="469">
        <v>253765.7</v>
      </c>
      <c r="N516" s="470">
        <v>150000</v>
      </c>
      <c r="O516" s="471">
        <v>6.25E-2</v>
      </c>
      <c r="P516" s="472">
        <v>3.8866567019168624E-3</v>
      </c>
      <c r="Q516" s="472">
        <v>0.2</v>
      </c>
      <c r="R516" s="472">
        <v>0.25</v>
      </c>
    </row>
    <row r="517" spans="3:18">
      <c r="C517" s="482" t="s">
        <v>185</v>
      </c>
      <c r="D517" s="483" t="s">
        <v>152</v>
      </c>
      <c r="E517" s="484"/>
      <c r="F517" s="482" t="s">
        <v>154</v>
      </c>
      <c r="G517" s="485" t="s">
        <v>147</v>
      </c>
      <c r="H517" s="468" t="s">
        <v>1090</v>
      </c>
      <c r="I517" s="468">
        <v>46028</v>
      </c>
      <c r="J517" s="467" t="s">
        <v>148</v>
      </c>
      <c r="K517" s="469">
        <v>150000</v>
      </c>
      <c r="L517" s="469">
        <v>150023.43</v>
      </c>
      <c r="M517" s="469">
        <v>253765.7</v>
      </c>
      <c r="N517" s="470">
        <v>150000</v>
      </c>
      <c r="O517" s="471">
        <v>6.25E-2</v>
      </c>
      <c r="P517" s="472">
        <v>3.8866567019168624E-3</v>
      </c>
      <c r="Q517" s="472">
        <v>0.2</v>
      </c>
      <c r="R517" s="472">
        <v>0.25</v>
      </c>
    </row>
    <row r="518" spans="3:18">
      <c r="C518" s="482" t="s">
        <v>185</v>
      </c>
      <c r="D518" s="483" t="s">
        <v>152</v>
      </c>
      <c r="E518" s="484"/>
      <c r="F518" s="482" t="s">
        <v>154</v>
      </c>
      <c r="G518" s="485" t="s">
        <v>147</v>
      </c>
      <c r="H518" s="468" t="s">
        <v>1090</v>
      </c>
      <c r="I518" s="468">
        <v>46072</v>
      </c>
      <c r="J518" s="467" t="s">
        <v>148</v>
      </c>
      <c r="K518" s="469">
        <v>150000</v>
      </c>
      <c r="L518" s="469">
        <v>150023.43</v>
      </c>
      <c r="M518" s="469">
        <v>201340.37</v>
      </c>
      <c r="N518" s="470">
        <v>150000</v>
      </c>
      <c r="O518" s="471">
        <v>6.3E-2</v>
      </c>
      <c r="P518" s="472">
        <v>3.0837142231078538E-3</v>
      </c>
      <c r="Q518" s="472">
        <v>0.2</v>
      </c>
      <c r="R518" s="472">
        <v>0.25</v>
      </c>
    </row>
    <row r="519" spans="3:18">
      <c r="C519" s="482" t="s">
        <v>185</v>
      </c>
      <c r="D519" s="483" t="s">
        <v>152</v>
      </c>
      <c r="E519" s="484"/>
      <c r="F519" s="482" t="s">
        <v>154</v>
      </c>
      <c r="G519" s="485" t="s">
        <v>147</v>
      </c>
      <c r="H519" s="468" t="s">
        <v>1090</v>
      </c>
      <c r="I519" s="468">
        <v>46072</v>
      </c>
      <c r="J519" s="467" t="s">
        <v>148</v>
      </c>
      <c r="K519" s="469">
        <v>150000</v>
      </c>
      <c r="L519" s="469">
        <v>150023.43</v>
      </c>
      <c r="M519" s="469">
        <v>201340.37</v>
      </c>
      <c r="N519" s="470">
        <v>150000</v>
      </c>
      <c r="O519" s="471">
        <v>6.3E-2</v>
      </c>
      <c r="P519" s="472">
        <v>3.0837142231078538E-3</v>
      </c>
      <c r="Q519" s="472">
        <v>0.2</v>
      </c>
      <c r="R519" s="472">
        <v>0.25</v>
      </c>
    </row>
    <row r="520" spans="3:18">
      <c r="C520" s="482" t="s">
        <v>185</v>
      </c>
      <c r="D520" s="483" t="s">
        <v>152</v>
      </c>
      <c r="E520" s="484"/>
      <c r="F520" s="482" t="s">
        <v>154</v>
      </c>
      <c r="G520" s="485" t="s">
        <v>147</v>
      </c>
      <c r="H520" s="468" t="s">
        <v>1090</v>
      </c>
      <c r="I520" s="468">
        <v>46072</v>
      </c>
      <c r="J520" s="467" t="s">
        <v>148</v>
      </c>
      <c r="K520" s="469">
        <v>150000</v>
      </c>
      <c r="L520" s="469">
        <v>150023.43</v>
      </c>
      <c r="M520" s="469">
        <v>201340.37</v>
      </c>
      <c r="N520" s="470">
        <v>150000</v>
      </c>
      <c r="O520" s="471">
        <v>6.3E-2</v>
      </c>
      <c r="P520" s="472">
        <v>3.0837142231078538E-3</v>
      </c>
      <c r="Q520" s="472">
        <v>0.2</v>
      </c>
      <c r="R520" s="472">
        <v>0.25</v>
      </c>
    </row>
    <row r="521" spans="3:18">
      <c r="C521" s="482" t="s">
        <v>185</v>
      </c>
      <c r="D521" s="483" t="s">
        <v>152</v>
      </c>
      <c r="E521" s="484"/>
      <c r="F521" s="482" t="s">
        <v>154</v>
      </c>
      <c r="G521" s="485" t="s">
        <v>147</v>
      </c>
      <c r="H521" s="468" t="s">
        <v>1116</v>
      </c>
      <c r="I521" s="468">
        <v>46072</v>
      </c>
      <c r="J521" s="467" t="s">
        <v>148</v>
      </c>
      <c r="K521" s="469">
        <v>200000</v>
      </c>
      <c r="L521" s="469">
        <v>200031.23</v>
      </c>
      <c r="M521" s="469">
        <v>201340.37</v>
      </c>
      <c r="N521" s="470">
        <v>200000</v>
      </c>
      <c r="O521" s="471">
        <v>6.3E-2</v>
      </c>
      <c r="P521" s="472">
        <v>3.0837142231078538E-3</v>
      </c>
      <c r="Q521" s="472">
        <v>0.2</v>
      </c>
      <c r="R521" s="472">
        <v>0.25</v>
      </c>
    </row>
    <row r="522" spans="3:18">
      <c r="C522" s="482" t="s">
        <v>185</v>
      </c>
      <c r="D522" s="483" t="s">
        <v>152</v>
      </c>
      <c r="E522" s="484"/>
      <c r="F522" s="482" t="s">
        <v>154</v>
      </c>
      <c r="G522" s="485" t="s">
        <v>147</v>
      </c>
      <c r="H522" s="468" t="s">
        <v>1116</v>
      </c>
      <c r="I522" s="468">
        <v>46072</v>
      </c>
      <c r="J522" s="467" t="s">
        <v>148</v>
      </c>
      <c r="K522" s="469">
        <v>50000</v>
      </c>
      <c r="L522" s="469">
        <v>50007.8</v>
      </c>
      <c r="M522" s="469">
        <v>201340.37</v>
      </c>
      <c r="N522" s="470">
        <v>50000</v>
      </c>
      <c r="O522" s="471">
        <v>6.3E-2</v>
      </c>
      <c r="P522" s="472">
        <v>3.0837142231078538E-3</v>
      </c>
      <c r="Q522" s="472">
        <v>0.2</v>
      </c>
      <c r="R522" s="472">
        <v>0.25</v>
      </c>
    </row>
    <row r="523" spans="3:18">
      <c r="C523" s="482" t="s">
        <v>185</v>
      </c>
      <c r="D523" s="483" t="s">
        <v>152</v>
      </c>
      <c r="E523" s="484"/>
      <c r="F523" s="482" t="s">
        <v>154</v>
      </c>
      <c r="G523" s="485" t="s">
        <v>147</v>
      </c>
      <c r="H523" s="468" t="s">
        <v>1116</v>
      </c>
      <c r="I523" s="468">
        <v>46275</v>
      </c>
      <c r="J523" s="467" t="s">
        <v>148</v>
      </c>
      <c r="K523" s="469">
        <v>100000</v>
      </c>
      <c r="L523" s="469">
        <v>100015.62</v>
      </c>
      <c r="M523" s="469">
        <v>250900.92</v>
      </c>
      <c r="N523" s="470">
        <v>100000</v>
      </c>
      <c r="O523" s="471">
        <v>6.3E-2</v>
      </c>
      <c r="P523" s="472">
        <v>3.8427799432118148E-3</v>
      </c>
      <c r="Q523" s="472">
        <v>0.2</v>
      </c>
      <c r="R523" s="472">
        <v>0.25</v>
      </c>
    </row>
    <row r="524" spans="3:18">
      <c r="C524" s="482" t="s">
        <v>185</v>
      </c>
      <c r="D524" s="483" t="s">
        <v>152</v>
      </c>
      <c r="E524" s="484"/>
      <c r="F524" s="482" t="s">
        <v>154</v>
      </c>
      <c r="G524" s="485" t="s">
        <v>147</v>
      </c>
      <c r="H524" s="468" t="s">
        <v>1116</v>
      </c>
      <c r="I524" s="468">
        <v>46275</v>
      </c>
      <c r="J524" s="467" t="s">
        <v>148</v>
      </c>
      <c r="K524" s="469">
        <v>100000</v>
      </c>
      <c r="L524" s="469">
        <v>100015.62</v>
      </c>
      <c r="M524" s="469">
        <v>250900.92</v>
      </c>
      <c r="N524" s="470">
        <v>100000</v>
      </c>
      <c r="O524" s="471">
        <v>6.3E-2</v>
      </c>
      <c r="P524" s="472">
        <v>3.8427799432118148E-3</v>
      </c>
      <c r="Q524" s="472">
        <v>0.2</v>
      </c>
      <c r="R524" s="472">
        <v>0.25</v>
      </c>
    </row>
    <row r="525" spans="3:18">
      <c r="C525" s="482" t="s">
        <v>185</v>
      </c>
      <c r="D525" s="483" t="s">
        <v>152</v>
      </c>
      <c r="E525" s="484"/>
      <c r="F525" s="482" t="s">
        <v>154</v>
      </c>
      <c r="G525" s="485" t="s">
        <v>147</v>
      </c>
      <c r="H525" s="468" t="s">
        <v>1116</v>
      </c>
      <c r="I525" s="468">
        <v>46275</v>
      </c>
      <c r="J525" s="467" t="s">
        <v>148</v>
      </c>
      <c r="K525" s="469">
        <v>100000</v>
      </c>
      <c r="L525" s="469">
        <v>100015.62</v>
      </c>
      <c r="M525" s="469">
        <v>250900.92</v>
      </c>
      <c r="N525" s="470">
        <v>100000</v>
      </c>
      <c r="O525" s="471">
        <v>6.3E-2</v>
      </c>
      <c r="P525" s="472">
        <v>3.8427799432118148E-3</v>
      </c>
      <c r="Q525" s="472">
        <v>0.2</v>
      </c>
      <c r="R525" s="472">
        <v>0.25</v>
      </c>
    </row>
    <row r="526" spans="3:18">
      <c r="C526" s="482" t="s">
        <v>185</v>
      </c>
      <c r="D526" s="483" t="s">
        <v>152</v>
      </c>
      <c r="E526" s="484"/>
      <c r="F526" s="482" t="s">
        <v>154</v>
      </c>
      <c r="G526" s="485" t="s">
        <v>147</v>
      </c>
      <c r="H526" s="468" t="s">
        <v>1116</v>
      </c>
      <c r="I526" s="468">
        <v>46275</v>
      </c>
      <c r="J526" s="467" t="s">
        <v>148</v>
      </c>
      <c r="K526" s="469">
        <v>100000</v>
      </c>
      <c r="L526" s="469">
        <v>100015.62</v>
      </c>
      <c r="M526" s="469">
        <v>250900.92</v>
      </c>
      <c r="N526" s="470">
        <v>100000</v>
      </c>
      <c r="O526" s="471">
        <v>6.3E-2</v>
      </c>
      <c r="P526" s="472">
        <v>3.8427799432118148E-3</v>
      </c>
      <c r="Q526" s="472">
        <v>0.2</v>
      </c>
      <c r="R526" s="472">
        <v>0.25</v>
      </c>
    </row>
    <row r="527" spans="3:18">
      <c r="C527" s="482" t="s">
        <v>185</v>
      </c>
      <c r="D527" s="483" t="s">
        <v>152</v>
      </c>
      <c r="E527" s="484"/>
      <c r="F527" s="482" t="s">
        <v>154</v>
      </c>
      <c r="G527" s="485" t="s">
        <v>147</v>
      </c>
      <c r="H527" s="468" t="s">
        <v>1127</v>
      </c>
      <c r="I527" s="468">
        <v>46104</v>
      </c>
      <c r="J527" s="467" t="s">
        <v>148</v>
      </c>
      <c r="K527" s="469">
        <v>250000</v>
      </c>
      <c r="L527" s="469">
        <v>250041.42</v>
      </c>
      <c r="M527" s="469">
        <v>200272.26</v>
      </c>
      <c r="N527" s="470">
        <v>250000</v>
      </c>
      <c r="O527" s="471">
        <v>6.25E-2</v>
      </c>
      <c r="P527" s="472">
        <v>3.0673551293064283E-3</v>
      </c>
      <c r="Q527" s="472">
        <v>0.2</v>
      </c>
      <c r="R527" s="472">
        <v>0.25</v>
      </c>
    </row>
    <row r="528" spans="3:18">
      <c r="C528" s="482" t="s">
        <v>185</v>
      </c>
      <c r="D528" s="483" t="s">
        <v>152</v>
      </c>
      <c r="E528" s="484"/>
      <c r="F528" s="482" t="s">
        <v>154</v>
      </c>
      <c r="G528" s="485" t="s">
        <v>147</v>
      </c>
      <c r="H528" s="468" t="s">
        <v>1127</v>
      </c>
      <c r="I528" s="468">
        <v>46104</v>
      </c>
      <c r="J528" s="467" t="s">
        <v>148</v>
      </c>
      <c r="K528" s="469">
        <v>250000</v>
      </c>
      <c r="L528" s="469">
        <v>250041.42</v>
      </c>
      <c r="M528" s="469">
        <v>200272.26</v>
      </c>
      <c r="N528" s="470">
        <v>250000</v>
      </c>
      <c r="O528" s="471">
        <v>6.25E-2</v>
      </c>
      <c r="P528" s="472">
        <v>3.0673551293064283E-3</v>
      </c>
      <c r="Q528" s="472">
        <v>0.2</v>
      </c>
      <c r="R528" s="472">
        <v>0.25</v>
      </c>
    </row>
    <row r="529" spans="3:18">
      <c r="C529" s="482" t="s">
        <v>185</v>
      </c>
      <c r="D529" s="483" t="s">
        <v>152</v>
      </c>
      <c r="E529" s="484"/>
      <c r="F529" s="482" t="s">
        <v>154</v>
      </c>
      <c r="G529" s="485" t="s">
        <v>147</v>
      </c>
      <c r="H529" s="468" t="s">
        <v>1127</v>
      </c>
      <c r="I529" s="468">
        <v>46104</v>
      </c>
      <c r="J529" s="467" t="s">
        <v>148</v>
      </c>
      <c r="K529" s="469">
        <v>250000</v>
      </c>
      <c r="L529" s="469">
        <v>250041.42</v>
      </c>
      <c r="M529" s="469">
        <v>200272.26</v>
      </c>
      <c r="N529" s="470">
        <v>250000</v>
      </c>
      <c r="O529" s="471">
        <v>6.25E-2</v>
      </c>
      <c r="P529" s="472">
        <v>3.0673551293064283E-3</v>
      </c>
      <c r="Q529" s="472">
        <v>0.2</v>
      </c>
      <c r="R529" s="472">
        <v>0.25</v>
      </c>
    </row>
    <row r="530" spans="3:18">
      <c r="C530" s="482" t="s">
        <v>185</v>
      </c>
      <c r="D530" s="483" t="s">
        <v>1161</v>
      </c>
      <c r="E530" s="484"/>
      <c r="F530" s="482" t="s">
        <v>154</v>
      </c>
      <c r="G530" s="485" t="s">
        <v>147</v>
      </c>
      <c r="H530" s="468" t="s">
        <v>1127</v>
      </c>
      <c r="I530" s="468">
        <v>46087</v>
      </c>
      <c r="J530" s="467" t="s">
        <v>148</v>
      </c>
      <c r="K530" s="469">
        <v>250000</v>
      </c>
      <c r="L530" s="469">
        <v>250041.42</v>
      </c>
      <c r="M530" s="469">
        <v>150676.01999999999</v>
      </c>
      <c r="N530" s="470">
        <v>250000</v>
      </c>
      <c r="O530" s="471">
        <v>5.7000000000000002E-2</v>
      </c>
      <c r="P530" s="472">
        <v>2.3077427838008018E-3</v>
      </c>
      <c r="Q530" s="472">
        <v>0.2</v>
      </c>
      <c r="R530" s="472">
        <v>0.25</v>
      </c>
    </row>
    <row r="531" spans="3:18">
      <c r="C531" s="482" t="s">
        <v>185</v>
      </c>
      <c r="D531" s="483" t="s">
        <v>1161</v>
      </c>
      <c r="E531" s="484"/>
      <c r="F531" s="482" t="s">
        <v>154</v>
      </c>
      <c r="G531" s="485" t="s">
        <v>147</v>
      </c>
      <c r="H531" s="468" t="s">
        <v>1127</v>
      </c>
      <c r="I531" s="468">
        <v>46087</v>
      </c>
      <c r="J531" s="467" t="s">
        <v>148</v>
      </c>
      <c r="K531" s="469">
        <v>250000</v>
      </c>
      <c r="L531" s="469">
        <v>250041.42</v>
      </c>
      <c r="M531" s="469">
        <v>150676.01999999999</v>
      </c>
      <c r="N531" s="470">
        <v>250000</v>
      </c>
      <c r="O531" s="471">
        <v>5.7000000000000002E-2</v>
      </c>
      <c r="P531" s="472">
        <v>2.3077427838008018E-3</v>
      </c>
      <c r="Q531" s="472">
        <v>0.2</v>
      </c>
      <c r="R531" s="472">
        <v>0.25</v>
      </c>
    </row>
    <row r="532" spans="3:18">
      <c r="C532" s="482" t="s">
        <v>185</v>
      </c>
      <c r="D532" s="483" t="s">
        <v>1161</v>
      </c>
      <c r="E532" s="484"/>
      <c r="F532" s="482" t="s">
        <v>154</v>
      </c>
      <c r="G532" s="485" t="s">
        <v>147</v>
      </c>
      <c r="H532" s="468" t="s">
        <v>1127</v>
      </c>
      <c r="I532" s="468">
        <v>46087</v>
      </c>
      <c r="J532" s="467" t="s">
        <v>148</v>
      </c>
      <c r="K532" s="469">
        <v>250000</v>
      </c>
      <c r="L532" s="469">
        <v>250041.42</v>
      </c>
      <c r="M532" s="469">
        <v>150676.01999999999</v>
      </c>
      <c r="N532" s="470">
        <v>250000</v>
      </c>
      <c r="O532" s="471">
        <v>5.7000000000000002E-2</v>
      </c>
      <c r="P532" s="472">
        <v>2.3077427838008018E-3</v>
      </c>
      <c r="Q532" s="472">
        <v>0.2</v>
      </c>
      <c r="R532" s="472">
        <v>0.25</v>
      </c>
    </row>
    <row r="533" spans="3:18">
      <c r="C533" s="482" t="s">
        <v>185</v>
      </c>
      <c r="D533" s="483" t="s">
        <v>1161</v>
      </c>
      <c r="E533" s="484"/>
      <c r="F533" s="482" t="s">
        <v>154</v>
      </c>
      <c r="G533" s="485" t="s">
        <v>147</v>
      </c>
      <c r="H533" s="468" t="s">
        <v>1128</v>
      </c>
      <c r="I533" s="468">
        <v>46087</v>
      </c>
      <c r="J533" s="467" t="s">
        <v>148</v>
      </c>
      <c r="K533" s="469">
        <v>570000</v>
      </c>
      <c r="L533" s="469">
        <v>70621.37</v>
      </c>
      <c r="M533" s="469">
        <v>150676.01999999999</v>
      </c>
      <c r="N533" s="470">
        <v>570000</v>
      </c>
      <c r="O533" s="471">
        <v>5.7000000000000002E-2</v>
      </c>
      <c r="P533" s="472">
        <v>2.3077427838008018E-3</v>
      </c>
      <c r="Q533" s="472">
        <v>0.2</v>
      </c>
      <c r="R533" s="472">
        <v>0.25</v>
      </c>
    </row>
    <row r="534" spans="3:18">
      <c r="C534" s="482" t="s">
        <v>185</v>
      </c>
      <c r="D534" s="483" t="s">
        <v>1161</v>
      </c>
      <c r="E534" s="484"/>
      <c r="F534" s="482" t="s">
        <v>154</v>
      </c>
      <c r="G534" s="485" t="s">
        <v>147</v>
      </c>
      <c r="H534" s="468" t="s">
        <v>1129</v>
      </c>
      <c r="I534" s="468">
        <v>46087</v>
      </c>
      <c r="J534" s="467" t="s">
        <v>148</v>
      </c>
      <c r="K534" s="469">
        <v>16000</v>
      </c>
      <c r="L534" s="469">
        <v>26657.99</v>
      </c>
      <c r="M534" s="469">
        <v>150676.01999999999</v>
      </c>
      <c r="N534" s="470">
        <v>16000</v>
      </c>
      <c r="O534" s="471">
        <v>5.7000000000000002E-2</v>
      </c>
      <c r="P534" s="472">
        <v>2.3077427838008018E-3</v>
      </c>
      <c r="Q534" s="472">
        <v>0.2</v>
      </c>
      <c r="R534" s="472">
        <v>0.25</v>
      </c>
    </row>
    <row r="535" spans="3:18">
      <c r="C535" s="482" t="s">
        <v>185</v>
      </c>
      <c r="D535" s="483" t="s">
        <v>1161</v>
      </c>
      <c r="E535" s="484"/>
      <c r="F535" s="482" t="s">
        <v>154</v>
      </c>
      <c r="G535" s="485" t="s">
        <v>147</v>
      </c>
      <c r="H535" s="468" t="s">
        <v>1129</v>
      </c>
      <c r="I535" s="468">
        <v>46087</v>
      </c>
      <c r="J535" s="467" t="s">
        <v>148</v>
      </c>
      <c r="K535" s="469">
        <v>43000</v>
      </c>
      <c r="L535" s="469">
        <v>102923.3</v>
      </c>
      <c r="M535" s="469">
        <v>200621.43</v>
      </c>
      <c r="N535" s="470">
        <v>43000</v>
      </c>
      <c r="O535" s="471">
        <v>5.7000000000000002E-2</v>
      </c>
      <c r="P535" s="472">
        <v>3.0727029912145125E-3</v>
      </c>
      <c r="Q535" s="472">
        <v>0.2</v>
      </c>
      <c r="R535" s="472">
        <v>0.25</v>
      </c>
    </row>
    <row r="536" spans="3:18">
      <c r="C536" s="482" t="s">
        <v>185</v>
      </c>
      <c r="D536" s="483" t="s">
        <v>1161</v>
      </c>
      <c r="E536" s="484"/>
      <c r="F536" s="482" t="s">
        <v>154</v>
      </c>
      <c r="G536" s="485" t="s">
        <v>147</v>
      </c>
      <c r="H536" s="468" t="s">
        <v>1130</v>
      </c>
      <c r="I536" s="468">
        <v>46087</v>
      </c>
      <c r="J536" s="467" t="s">
        <v>148</v>
      </c>
      <c r="K536" s="469">
        <v>100000</v>
      </c>
      <c r="L536" s="469">
        <v>101319.85</v>
      </c>
      <c r="M536" s="469">
        <v>50155.35</v>
      </c>
      <c r="N536" s="470">
        <v>100000</v>
      </c>
      <c r="O536" s="471">
        <v>5.7000000000000002E-2</v>
      </c>
      <c r="P536" s="472">
        <v>7.6817563293418245E-4</v>
      </c>
      <c r="Q536" s="472">
        <v>0.2</v>
      </c>
      <c r="R536" s="472">
        <v>0.25</v>
      </c>
    </row>
    <row r="537" spans="3:18">
      <c r="C537" s="482" t="s">
        <v>185</v>
      </c>
      <c r="D537" s="483" t="s">
        <v>1161</v>
      </c>
      <c r="E537" s="484"/>
      <c r="F537" s="482" t="s">
        <v>154</v>
      </c>
      <c r="G537" s="485" t="s">
        <v>147</v>
      </c>
      <c r="H537" s="468" t="s">
        <v>1085</v>
      </c>
      <c r="I537" s="468">
        <v>46087</v>
      </c>
      <c r="J537" s="467" t="s">
        <v>148</v>
      </c>
      <c r="K537" s="469">
        <v>1133000</v>
      </c>
      <c r="L537" s="469">
        <v>81223.009999999995</v>
      </c>
      <c r="M537" s="469">
        <v>100310.72</v>
      </c>
      <c r="N537" s="470">
        <v>1133000</v>
      </c>
      <c r="O537" s="471">
        <v>5.7000000000000002E-2</v>
      </c>
      <c r="P537" s="472">
        <v>1.5363515721868867E-3</v>
      </c>
      <c r="Q537" s="472">
        <v>0.2</v>
      </c>
      <c r="R537" s="472">
        <v>0.25</v>
      </c>
    </row>
    <row r="538" spans="3:18">
      <c r="C538" s="482" t="s">
        <v>185</v>
      </c>
      <c r="D538" s="483" t="s">
        <v>1161</v>
      </c>
      <c r="E538" s="484"/>
      <c r="F538" s="482" t="s">
        <v>154</v>
      </c>
      <c r="G538" s="485" t="s">
        <v>147</v>
      </c>
      <c r="H538" s="468" t="s">
        <v>1120</v>
      </c>
      <c r="I538" s="468">
        <v>46087</v>
      </c>
      <c r="J538" s="467" t="s">
        <v>148</v>
      </c>
      <c r="K538" s="469">
        <v>100000</v>
      </c>
      <c r="L538" s="469">
        <v>100053.01</v>
      </c>
      <c r="M538" s="469">
        <v>100310.72</v>
      </c>
      <c r="N538" s="470">
        <v>100000</v>
      </c>
      <c r="O538" s="471">
        <v>5.7000000000000002E-2</v>
      </c>
      <c r="P538" s="472">
        <v>1.5363515721868867E-3</v>
      </c>
      <c r="Q538" s="472">
        <v>0.2</v>
      </c>
      <c r="R538" s="472">
        <v>0.25</v>
      </c>
    </row>
    <row r="539" spans="3:18">
      <c r="C539" s="482" t="s">
        <v>185</v>
      </c>
      <c r="D539" s="483" t="s">
        <v>1161</v>
      </c>
      <c r="E539" s="484"/>
      <c r="F539" s="482" t="s">
        <v>154</v>
      </c>
      <c r="G539" s="485" t="s">
        <v>147</v>
      </c>
      <c r="H539" s="468" t="s">
        <v>1120</v>
      </c>
      <c r="I539" s="468">
        <v>46087</v>
      </c>
      <c r="J539" s="467" t="s">
        <v>148</v>
      </c>
      <c r="K539" s="469">
        <v>100000</v>
      </c>
      <c r="L539" s="469">
        <v>100053.01</v>
      </c>
      <c r="M539" s="469">
        <v>100310.72</v>
      </c>
      <c r="N539" s="470">
        <v>100000</v>
      </c>
      <c r="O539" s="471">
        <v>5.7000000000000002E-2</v>
      </c>
      <c r="P539" s="472">
        <v>1.5363515721868867E-3</v>
      </c>
      <c r="Q539" s="472">
        <v>0.2</v>
      </c>
      <c r="R539" s="472">
        <v>0.25</v>
      </c>
    </row>
    <row r="540" spans="3:18">
      <c r="C540" s="482" t="s">
        <v>185</v>
      </c>
      <c r="D540" s="483" t="s">
        <v>1161</v>
      </c>
      <c r="E540" s="484"/>
      <c r="F540" s="482" t="s">
        <v>154</v>
      </c>
      <c r="G540" s="485" t="s">
        <v>147</v>
      </c>
      <c r="H540" s="468" t="s">
        <v>1120</v>
      </c>
      <c r="I540" s="468">
        <v>46087</v>
      </c>
      <c r="J540" s="467" t="s">
        <v>148</v>
      </c>
      <c r="K540" s="469">
        <v>100000</v>
      </c>
      <c r="L540" s="469">
        <v>100053.01</v>
      </c>
      <c r="M540" s="469">
        <v>100310.72</v>
      </c>
      <c r="N540" s="470">
        <v>100000</v>
      </c>
      <c r="O540" s="471">
        <v>5.7000000000000002E-2</v>
      </c>
      <c r="P540" s="472">
        <v>1.5363515721868867E-3</v>
      </c>
      <c r="Q540" s="472">
        <v>0.2</v>
      </c>
      <c r="R540" s="472">
        <v>0.25</v>
      </c>
    </row>
    <row r="541" spans="3:18">
      <c r="C541" s="482" t="s">
        <v>185</v>
      </c>
      <c r="D541" s="483" t="s">
        <v>1161</v>
      </c>
      <c r="E541" s="484"/>
      <c r="F541" s="482" t="s">
        <v>154</v>
      </c>
      <c r="G541" s="485" t="s">
        <v>147</v>
      </c>
      <c r="H541" s="468" t="s">
        <v>1120</v>
      </c>
      <c r="I541" s="468">
        <v>46303</v>
      </c>
      <c r="J541" s="467" t="s">
        <v>148</v>
      </c>
      <c r="K541" s="469">
        <v>100000</v>
      </c>
      <c r="L541" s="469">
        <v>100053.01</v>
      </c>
      <c r="M541" s="469">
        <v>253434.31</v>
      </c>
      <c r="N541" s="470">
        <v>100000</v>
      </c>
      <c r="O541" s="471">
        <v>5.8999999999999997E-2</v>
      </c>
      <c r="P541" s="472">
        <v>3.8815811571744157E-3</v>
      </c>
      <c r="Q541" s="472">
        <v>0.2</v>
      </c>
      <c r="R541" s="472">
        <v>0.25</v>
      </c>
    </row>
    <row r="542" spans="3:18">
      <c r="C542" s="482" t="s">
        <v>185</v>
      </c>
      <c r="D542" s="483" t="s">
        <v>1161</v>
      </c>
      <c r="E542" s="484"/>
      <c r="F542" s="482" t="s">
        <v>154</v>
      </c>
      <c r="G542" s="485" t="s">
        <v>147</v>
      </c>
      <c r="H542" s="468" t="s">
        <v>1120</v>
      </c>
      <c r="I542" s="468">
        <v>46303</v>
      </c>
      <c r="J542" s="467" t="s">
        <v>148</v>
      </c>
      <c r="K542" s="469">
        <v>100000</v>
      </c>
      <c r="L542" s="469">
        <v>100053.01</v>
      </c>
      <c r="M542" s="469">
        <v>253434.31</v>
      </c>
      <c r="N542" s="470">
        <v>100000</v>
      </c>
      <c r="O542" s="471">
        <v>5.8999999999999997E-2</v>
      </c>
      <c r="P542" s="472">
        <v>3.8815811571744157E-3</v>
      </c>
      <c r="Q542" s="472">
        <v>0.2</v>
      </c>
      <c r="R542" s="472">
        <v>0.25</v>
      </c>
    </row>
    <row r="543" spans="3:18">
      <c r="C543" s="482" t="s">
        <v>185</v>
      </c>
      <c r="D543" s="483" t="s">
        <v>1161</v>
      </c>
      <c r="E543" s="484"/>
      <c r="F543" s="482" t="s">
        <v>154</v>
      </c>
      <c r="G543" s="485" t="s">
        <v>147</v>
      </c>
      <c r="H543" s="468" t="s">
        <v>1131</v>
      </c>
      <c r="I543" s="468">
        <v>46303</v>
      </c>
      <c r="J543" s="467" t="s">
        <v>148</v>
      </c>
      <c r="K543" s="469">
        <v>25000</v>
      </c>
      <c r="L543" s="469">
        <v>24670.77</v>
      </c>
      <c r="M543" s="469">
        <v>253434.31</v>
      </c>
      <c r="N543" s="470">
        <v>25000</v>
      </c>
      <c r="O543" s="471">
        <v>5.8999999999999997E-2</v>
      </c>
      <c r="P543" s="472">
        <v>3.8815811571744157E-3</v>
      </c>
      <c r="Q543" s="472">
        <v>0.2</v>
      </c>
      <c r="R543" s="472">
        <v>0.25</v>
      </c>
    </row>
    <row r="544" spans="3:18">
      <c r="C544" s="482" t="s">
        <v>185</v>
      </c>
      <c r="D544" s="483" t="s">
        <v>1161</v>
      </c>
      <c r="E544" s="484"/>
      <c r="F544" s="482" t="s">
        <v>154</v>
      </c>
      <c r="G544" s="485" t="s">
        <v>147</v>
      </c>
      <c r="H544" s="468" t="s">
        <v>1094</v>
      </c>
      <c r="I544" s="468">
        <v>46303</v>
      </c>
      <c r="J544" s="467" t="s">
        <v>148</v>
      </c>
      <c r="K544" s="469">
        <v>25000</v>
      </c>
      <c r="L544" s="469">
        <v>24788.68</v>
      </c>
      <c r="M544" s="469">
        <v>253434.31</v>
      </c>
      <c r="N544" s="470">
        <v>25000</v>
      </c>
      <c r="O544" s="471">
        <v>5.8999999999999997E-2</v>
      </c>
      <c r="P544" s="472">
        <v>3.8815811571744157E-3</v>
      </c>
      <c r="Q544" s="472">
        <v>0.2</v>
      </c>
      <c r="R544" s="472">
        <v>0.25</v>
      </c>
    </row>
    <row r="545" spans="3:18">
      <c r="C545" s="482" t="s">
        <v>185</v>
      </c>
      <c r="D545" s="483" t="s">
        <v>1161</v>
      </c>
      <c r="E545" s="484"/>
      <c r="F545" s="482" t="s">
        <v>154</v>
      </c>
      <c r="G545" s="485" t="s">
        <v>147</v>
      </c>
      <c r="H545" s="468" t="s">
        <v>1094</v>
      </c>
      <c r="I545" s="468">
        <v>46303</v>
      </c>
      <c r="J545" s="467" t="s">
        <v>148</v>
      </c>
      <c r="K545" s="469">
        <v>25000</v>
      </c>
      <c r="L545" s="469">
        <v>24788.68</v>
      </c>
      <c r="M545" s="469">
        <v>253434.31</v>
      </c>
      <c r="N545" s="470">
        <v>25000</v>
      </c>
      <c r="O545" s="471">
        <v>5.8999999999999997E-2</v>
      </c>
      <c r="P545" s="472">
        <v>3.8815811571744157E-3</v>
      </c>
      <c r="Q545" s="472">
        <v>0.2</v>
      </c>
      <c r="R545" s="472">
        <v>0.25</v>
      </c>
    </row>
    <row r="546" spans="3:18">
      <c r="C546" s="482" t="s">
        <v>185</v>
      </c>
      <c r="D546" s="483" t="s">
        <v>1161</v>
      </c>
      <c r="E546" s="484"/>
      <c r="F546" s="482" t="s">
        <v>154</v>
      </c>
      <c r="G546" s="485" t="s">
        <v>147</v>
      </c>
      <c r="H546" s="468" t="s">
        <v>1131</v>
      </c>
      <c r="I546" s="468">
        <v>46303</v>
      </c>
      <c r="J546" s="467" t="s">
        <v>148</v>
      </c>
      <c r="K546" s="469">
        <v>25000</v>
      </c>
      <c r="L546" s="469">
        <v>24597.919999999998</v>
      </c>
      <c r="M546" s="469">
        <v>253434.31</v>
      </c>
      <c r="N546" s="470">
        <v>25000</v>
      </c>
      <c r="O546" s="471">
        <v>5.8999999999999997E-2</v>
      </c>
      <c r="P546" s="472">
        <v>3.8815811571744157E-3</v>
      </c>
      <c r="Q546" s="472">
        <v>0.2</v>
      </c>
      <c r="R546" s="472">
        <v>0.25</v>
      </c>
    </row>
    <row r="547" spans="3:18">
      <c r="C547" s="482" t="s">
        <v>185</v>
      </c>
      <c r="D547" s="483" t="s">
        <v>1162</v>
      </c>
      <c r="E547" s="484"/>
      <c r="F547" s="482" t="s">
        <v>154</v>
      </c>
      <c r="G547" s="485" t="s">
        <v>147</v>
      </c>
      <c r="H547" s="468" t="s">
        <v>1131</v>
      </c>
      <c r="I547" s="468">
        <v>46202</v>
      </c>
      <c r="J547" s="467" t="s">
        <v>148</v>
      </c>
      <c r="K547" s="469">
        <v>25000</v>
      </c>
      <c r="L547" s="469">
        <v>24597.919999999998</v>
      </c>
      <c r="M547" s="469">
        <v>100193.4</v>
      </c>
      <c r="N547" s="470">
        <v>25000</v>
      </c>
      <c r="O547" s="471">
        <v>6.4500000000000002E-2</v>
      </c>
      <c r="P547" s="472">
        <v>1.5345547077396074E-3</v>
      </c>
      <c r="Q547" s="472">
        <v>0.2</v>
      </c>
      <c r="R547" s="472">
        <v>0.25</v>
      </c>
    </row>
    <row r="548" spans="3:18">
      <c r="C548" s="482" t="s">
        <v>185</v>
      </c>
      <c r="D548" s="483" t="s">
        <v>1162</v>
      </c>
      <c r="E548" s="484"/>
      <c r="F548" s="482" t="s">
        <v>154</v>
      </c>
      <c r="G548" s="485" t="s">
        <v>147</v>
      </c>
      <c r="H548" s="468" t="s">
        <v>1102</v>
      </c>
      <c r="I548" s="468">
        <v>46202</v>
      </c>
      <c r="J548" s="467" t="s">
        <v>148</v>
      </c>
      <c r="K548" s="469">
        <v>250000</v>
      </c>
      <c r="L548" s="469">
        <v>250000</v>
      </c>
      <c r="M548" s="469">
        <v>100193.4</v>
      </c>
      <c r="N548" s="470">
        <v>250000</v>
      </c>
      <c r="O548" s="471">
        <v>6.4500000000000002E-2</v>
      </c>
      <c r="P548" s="472">
        <v>1.5345547077396074E-3</v>
      </c>
      <c r="Q548" s="472">
        <v>0.2</v>
      </c>
      <c r="R548" s="472">
        <v>0.25</v>
      </c>
    </row>
    <row r="549" spans="3:18">
      <c r="C549" s="482" t="s">
        <v>185</v>
      </c>
      <c r="D549" s="483" t="s">
        <v>1162</v>
      </c>
      <c r="E549" s="484"/>
      <c r="F549" s="482" t="s">
        <v>154</v>
      </c>
      <c r="G549" s="485" t="s">
        <v>147</v>
      </c>
      <c r="H549" s="468" t="s">
        <v>1102</v>
      </c>
      <c r="I549" s="468">
        <v>46202</v>
      </c>
      <c r="J549" s="467" t="s">
        <v>148</v>
      </c>
      <c r="K549" s="469">
        <v>250000</v>
      </c>
      <c r="L549" s="469">
        <v>250000</v>
      </c>
      <c r="M549" s="469">
        <v>100193.4</v>
      </c>
      <c r="N549" s="470">
        <v>250000</v>
      </c>
      <c r="O549" s="471">
        <v>6.4500000000000002E-2</v>
      </c>
      <c r="P549" s="472">
        <v>1.5345547077396074E-3</v>
      </c>
      <c r="Q549" s="472">
        <v>0.2</v>
      </c>
      <c r="R549" s="472">
        <v>0.25</v>
      </c>
    </row>
    <row r="550" spans="3:18">
      <c r="C550" s="482" t="s">
        <v>185</v>
      </c>
      <c r="D550" s="483" t="s">
        <v>1162</v>
      </c>
      <c r="E550" s="484"/>
      <c r="F550" s="482" t="s">
        <v>154</v>
      </c>
      <c r="G550" s="485" t="s">
        <v>147</v>
      </c>
      <c r="H550" s="468" t="s">
        <v>1102</v>
      </c>
      <c r="I550" s="468">
        <v>46202</v>
      </c>
      <c r="J550" s="467" t="s">
        <v>148</v>
      </c>
      <c r="K550" s="469">
        <v>250000</v>
      </c>
      <c r="L550" s="469">
        <v>250000</v>
      </c>
      <c r="M550" s="469">
        <v>100193.4</v>
      </c>
      <c r="N550" s="470">
        <v>250000</v>
      </c>
      <c r="O550" s="471">
        <v>6.4500000000000002E-2</v>
      </c>
      <c r="P550" s="472">
        <v>1.5345547077396074E-3</v>
      </c>
      <c r="Q550" s="472">
        <v>0.2</v>
      </c>
      <c r="R550" s="472">
        <v>0.25</v>
      </c>
    </row>
    <row r="551" spans="3:18">
      <c r="C551" s="482" t="s">
        <v>185</v>
      </c>
      <c r="D551" s="483" t="s">
        <v>1162</v>
      </c>
      <c r="E551" s="484"/>
      <c r="F551" s="482" t="s">
        <v>154</v>
      </c>
      <c r="G551" s="485" t="s">
        <v>147</v>
      </c>
      <c r="H551" s="468" t="s">
        <v>1102</v>
      </c>
      <c r="I551" s="468">
        <v>46202</v>
      </c>
      <c r="J551" s="467" t="s">
        <v>148</v>
      </c>
      <c r="K551" s="469">
        <v>250000</v>
      </c>
      <c r="L551" s="469">
        <v>250000</v>
      </c>
      <c r="M551" s="469">
        <v>100193.4</v>
      </c>
      <c r="N551" s="470">
        <v>250000</v>
      </c>
      <c r="O551" s="471">
        <v>6.4500000000000002E-2</v>
      </c>
      <c r="P551" s="472">
        <v>1.5345547077396074E-3</v>
      </c>
      <c r="Q551" s="472">
        <v>0.2</v>
      </c>
      <c r="R551" s="472">
        <v>0.25</v>
      </c>
    </row>
    <row r="552" spans="3:18">
      <c r="C552" s="482" t="s">
        <v>185</v>
      </c>
      <c r="D552" s="483" t="s">
        <v>1162</v>
      </c>
      <c r="E552" s="484"/>
      <c r="F552" s="482" t="s">
        <v>154</v>
      </c>
      <c r="G552" s="485" t="s">
        <v>147</v>
      </c>
      <c r="H552" s="468" t="s">
        <v>1102</v>
      </c>
      <c r="I552" s="468">
        <v>46029</v>
      </c>
      <c r="J552" s="467" t="s">
        <v>148</v>
      </c>
      <c r="K552" s="469">
        <v>250000</v>
      </c>
      <c r="L552" s="469">
        <v>250000</v>
      </c>
      <c r="M552" s="469">
        <v>24861.85</v>
      </c>
      <c r="N552" s="470">
        <v>250000</v>
      </c>
      <c r="O552" s="471">
        <v>5.2499999999999998E-2</v>
      </c>
      <c r="P552" s="472">
        <v>3.8078225672165991E-4</v>
      </c>
      <c r="Q552" s="472">
        <v>0.2</v>
      </c>
      <c r="R552" s="472">
        <v>0.25</v>
      </c>
    </row>
    <row r="553" spans="3:18">
      <c r="C553" s="482" t="s">
        <v>185</v>
      </c>
      <c r="D553" s="483" t="s">
        <v>1162</v>
      </c>
      <c r="E553" s="484"/>
      <c r="F553" s="482" t="s">
        <v>154</v>
      </c>
      <c r="G553" s="485" t="s">
        <v>147</v>
      </c>
      <c r="H553" s="468" t="s">
        <v>1102</v>
      </c>
      <c r="I553" s="468">
        <v>46048</v>
      </c>
      <c r="J553" s="467" t="s">
        <v>148</v>
      </c>
      <c r="K553" s="469">
        <v>250000</v>
      </c>
      <c r="L553" s="469">
        <v>250000</v>
      </c>
      <c r="M553" s="469">
        <v>25087.360000000001</v>
      </c>
      <c r="N553" s="470">
        <v>250000</v>
      </c>
      <c r="O553" s="471">
        <v>5.2499999999999998E-2</v>
      </c>
      <c r="P553" s="472">
        <v>3.8423615121114087E-4</v>
      </c>
      <c r="Q553" s="472">
        <v>0.2</v>
      </c>
      <c r="R553" s="472">
        <v>0.25</v>
      </c>
    </row>
    <row r="554" spans="3:18">
      <c r="C554" s="482" t="s">
        <v>185</v>
      </c>
      <c r="D554" s="483" t="s">
        <v>1162</v>
      </c>
      <c r="E554" s="484"/>
      <c r="F554" s="482" t="s">
        <v>154</v>
      </c>
      <c r="G554" s="485" t="s">
        <v>147</v>
      </c>
      <c r="H554" s="468" t="s">
        <v>1123</v>
      </c>
      <c r="I554" s="468">
        <v>46048</v>
      </c>
      <c r="J554" s="467" t="s">
        <v>148</v>
      </c>
      <c r="K554" s="469">
        <v>250000</v>
      </c>
      <c r="L554" s="469">
        <v>250000</v>
      </c>
      <c r="M554" s="469">
        <v>25087.360000000001</v>
      </c>
      <c r="N554" s="470">
        <v>250000</v>
      </c>
      <c r="O554" s="471">
        <v>5.2499999999999998E-2</v>
      </c>
      <c r="P554" s="472">
        <v>3.8423615121114087E-4</v>
      </c>
      <c r="Q554" s="472">
        <v>0.2</v>
      </c>
      <c r="R554" s="472">
        <v>0.25</v>
      </c>
    </row>
    <row r="555" spans="3:18">
      <c r="C555" s="482" t="s">
        <v>185</v>
      </c>
      <c r="D555" s="483" t="s">
        <v>1162</v>
      </c>
      <c r="E555" s="484"/>
      <c r="F555" s="482" t="s">
        <v>154</v>
      </c>
      <c r="G555" s="485" t="s">
        <v>147</v>
      </c>
      <c r="H555" s="468" t="s">
        <v>1123</v>
      </c>
      <c r="I555" s="468">
        <v>46048</v>
      </c>
      <c r="J555" s="467" t="s">
        <v>148</v>
      </c>
      <c r="K555" s="469">
        <v>250000</v>
      </c>
      <c r="L555" s="469">
        <v>250000</v>
      </c>
      <c r="M555" s="469">
        <v>25111.84</v>
      </c>
      <c r="N555" s="470">
        <v>250000</v>
      </c>
      <c r="O555" s="471">
        <v>5.2499999999999998E-2</v>
      </c>
      <c r="P555" s="472">
        <v>3.8461108508149028E-4</v>
      </c>
      <c r="Q555" s="472">
        <v>0.2</v>
      </c>
      <c r="R555" s="472">
        <v>0.25</v>
      </c>
    </row>
    <row r="556" spans="3:18">
      <c r="C556" s="482" t="s">
        <v>185</v>
      </c>
      <c r="D556" s="483" t="s">
        <v>1162</v>
      </c>
      <c r="E556" s="484"/>
      <c r="F556" s="482" t="s">
        <v>154</v>
      </c>
      <c r="G556" s="485" t="s">
        <v>147</v>
      </c>
      <c r="H556" s="468" t="s">
        <v>1082</v>
      </c>
      <c r="I556" s="468">
        <v>46048</v>
      </c>
      <c r="J556" s="467" t="s">
        <v>148</v>
      </c>
      <c r="K556" s="469">
        <v>250000</v>
      </c>
      <c r="L556" s="469">
        <v>250044.52</v>
      </c>
      <c r="M556" s="469">
        <v>25111.84</v>
      </c>
      <c r="N556" s="470">
        <v>250000</v>
      </c>
      <c r="O556" s="471">
        <v>5.2499999999999998E-2</v>
      </c>
      <c r="P556" s="472">
        <v>3.8461108508149028E-4</v>
      </c>
      <c r="Q556" s="472">
        <v>0.2</v>
      </c>
      <c r="R556" s="472">
        <v>0.25</v>
      </c>
    </row>
    <row r="557" spans="3:18">
      <c r="C557" s="482" t="s">
        <v>185</v>
      </c>
      <c r="D557" s="483" t="s">
        <v>1162</v>
      </c>
      <c r="E557" s="484"/>
      <c r="F557" s="482" t="s">
        <v>154</v>
      </c>
      <c r="G557" s="485" t="s">
        <v>147</v>
      </c>
      <c r="H557" s="468" t="s">
        <v>1082</v>
      </c>
      <c r="I557" s="468">
        <v>46000</v>
      </c>
      <c r="J557" s="467" t="s">
        <v>148</v>
      </c>
      <c r="K557" s="469">
        <v>250000</v>
      </c>
      <c r="L557" s="469">
        <v>250044.52</v>
      </c>
      <c r="M557" s="469">
        <v>250950</v>
      </c>
      <c r="N557" s="470">
        <v>250000</v>
      </c>
      <c r="O557" s="471">
        <v>6.6500000000000004E-2</v>
      </c>
      <c r="P557" s="472">
        <v>3.8435316488636428E-3</v>
      </c>
      <c r="Q557" s="472">
        <v>0.2</v>
      </c>
      <c r="R557" s="472">
        <v>0.25</v>
      </c>
    </row>
    <row r="558" spans="3:18">
      <c r="C558" s="482" t="s">
        <v>185</v>
      </c>
      <c r="D558" s="483" t="s">
        <v>1162</v>
      </c>
      <c r="E558" s="484"/>
      <c r="F558" s="482" t="s">
        <v>154</v>
      </c>
      <c r="G558" s="485" t="s">
        <v>147</v>
      </c>
      <c r="H558" s="468" t="s">
        <v>1124</v>
      </c>
      <c r="I558" s="468">
        <v>46000</v>
      </c>
      <c r="J558" s="467" t="s">
        <v>148</v>
      </c>
      <c r="K558" s="469">
        <v>100000</v>
      </c>
      <c r="L558" s="469">
        <v>100017.81</v>
      </c>
      <c r="M558" s="469">
        <v>250950</v>
      </c>
      <c r="N558" s="470">
        <v>100000</v>
      </c>
      <c r="O558" s="471">
        <v>6.6500000000000004E-2</v>
      </c>
      <c r="P558" s="472">
        <v>3.8435316488636428E-3</v>
      </c>
      <c r="Q558" s="472">
        <v>0.2</v>
      </c>
      <c r="R558" s="472">
        <v>0.25</v>
      </c>
    </row>
    <row r="559" spans="3:18">
      <c r="C559" s="482" t="s">
        <v>185</v>
      </c>
      <c r="D559" s="483" t="s">
        <v>1162</v>
      </c>
      <c r="E559" s="484"/>
      <c r="F559" s="482" t="s">
        <v>154</v>
      </c>
      <c r="G559" s="485" t="s">
        <v>147</v>
      </c>
      <c r="H559" s="468" t="s">
        <v>1124</v>
      </c>
      <c r="I559" s="468">
        <v>46000</v>
      </c>
      <c r="J559" s="467" t="s">
        <v>148</v>
      </c>
      <c r="K559" s="469">
        <v>100000</v>
      </c>
      <c r="L559" s="469">
        <v>100017.81</v>
      </c>
      <c r="M559" s="469">
        <v>250950</v>
      </c>
      <c r="N559" s="470">
        <v>100000</v>
      </c>
      <c r="O559" s="471">
        <v>6.6500000000000004E-2</v>
      </c>
      <c r="P559" s="472">
        <v>3.8435316488636428E-3</v>
      </c>
      <c r="Q559" s="472">
        <v>0.2</v>
      </c>
      <c r="R559" s="472">
        <v>0.25</v>
      </c>
    </row>
    <row r="560" spans="3:18">
      <c r="C560" s="482" t="s">
        <v>185</v>
      </c>
      <c r="D560" s="483" t="s">
        <v>1162</v>
      </c>
      <c r="E560" s="484"/>
      <c r="F560" s="482" t="s">
        <v>154</v>
      </c>
      <c r="G560" s="485" t="s">
        <v>147</v>
      </c>
      <c r="H560" s="468" t="s">
        <v>1124</v>
      </c>
      <c r="I560" s="468">
        <v>46000</v>
      </c>
      <c r="J560" s="467" t="s">
        <v>148</v>
      </c>
      <c r="K560" s="469">
        <v>100000</v>
      </c>
      <c r="L560" s="469">
        <v>100017.81</v>
      </c>
      <c r="M560" s="469">
        <v>250950</v>
      </c>
      <c r="N560" s="470">
        <v>100000</v>
      </c>
      <c r="O560" s="471">
        <v>6.6500000000000004E-2</v>
      </c>
      <c r="P560" s="472">
        <v>3.8435316488636428E-3</v>
      </c>
      <c r="Q560" s="472">
        <v>0.2</v>
      </c>
      <c r="R560" s="472">
        <v>0.25</v>
      </c>
    </row>
    <row r="561" spans="3:18">
      <c r="C561" s="482" t="s">
        <v>185</v>
      </c>
      <c r="D561" s="483" t="s">
        <v>1162</v>
      </c>
      <c r="E561" s="484"/>
      <c r="F561" s="482" t="s">
        <v>154</v>
      </c>
      <c r="G561" s="485" t="s">
        <v>147</v>
      </c>
      <c r="H561" s="468" t="s">
        <v>1124</v>
      </c>
      <c r="I561" s="468">
        <v>46000</v>
      </c>
      <c r="J561" s="467" t="s">
        <v>148</v>
      </c>
      <c r="K561" s="469">
        <v>200000</v>
      </c>
      <c r="L561" s="469">
        <v>200035.62</v>
      </c>
      <c r="M561" s="469">
        <v>250950</v>
      </c>
      <c r="N561" s="470">
        <v>200000</v>
      </c>
      <c r="O561" s="471">
        <v>6.6500000000000004E-2</v>
      </c>
      <c r="P561" s="472">
        <v>3.8435316488636428E-3</v>
      </c>
      <c r="Q561" s="472">
        <v>0.2</v>
      </c>
      <c r="R561" s="472">
        <v>0.25</v>
      </c>
    </row>
    <row r="562" spans="3:18">
      <c r="C562" s="482" t="s">
        <v>185</v>
      </c>
      <c r="D562" s="483" t="s">
        <v>1162</v>
      </c>
      <c r="E562" s="484"/>
      <c r="F562" s="482" t="s">
        <v>154</v>
      </c>
      <c r="G562" s="485" t="s">
        <v>147</v>
      </c>
      <c r="H562" s="468" t="s">
        <v>1117</v>
      </c>
      <c r="I562" s="468">
        <v>46000</v>
      </c>
      <c r="J562" s="467" t="s">
        <v>148</v>
      </c>
      <c r="K562" s="469">
        <v>200000</v>
      </c>
      <c r="L562" s="469">
        <v>200000</v>
      </c>
      <c r="M562" s="469">
        <v>250950</v>
      </c>
      <c r="N562" s="470">
        <v>200000</v>
      </c>
      <c r="O562" s="471">
        <v>6.6500000000000004E-2</v>
      </c>
      <c r="P562" s="472">
        <v>3.8435316488636428E-3</v>
      </c>
      <c r="Q562" s="472">
        <v>0.2</v>
      </c>
      <c r="R562" s="472">
        <v>0.25</v>
      </c>
    </row>
    <row r="563" spans="3:18">
      <c r="C563" s="482" t="s">
        <v>185</v>
      </c>
      <c r="D563" s="483" t="s">
        <v>1162</v>
      </c>
      <c r="E563" s="484"/>
      <c r="F563" s="482" t="s">
        <v>154</v>
      </c>
      <c r="G563" s="485" t="s">
        <v>147</v>
      </c>
      <c r="H563" s="468" t="s">
        <v>1117</v>
      </c>
      <c r="I563" s="468">
        <v>46069</v>
      </c>
      <c r="J563" s="467" t="s">
        <v>148</v>
      </c>
      <c r="K563" s="469">
        <v>100000</v>
      </c>
      <c r="L563" s="469">
        <v>100000</v>
      </c>
      <c r="M563" s="469">
        <v>251772.79</v>
      </c>
      <c r="N563" s="470">
        <v>100000</v>
      </c>
      <c r="O563" s="471">
        <v>6.5000000000000002E-2</v>
      </c>
      <c r="P563" s="472">
        <v>3.8561334396800149E-3</v>
      </c>
      <c r="Q563" s="472">
        <v>0.2</v>
      </c>
      <c r="R563" s="472">
        <v>0.25</v>
      </c>
    </row>
    <row r="564" spans="3:18">
      <c r="C564" s="482" t="s">
        <v>185</v>
      </c>
      <c r="D564" s="483" t="s">
        <v>1162</v>
      </c>
      <c r="E564" s="484"/>
      <c r="F564" s="482" t="s">
        <v>154</v>
      </c>
      <c r="G564" s="485" t="s">
        <v>147</v>
      </c>
      <c r="H564" s="468" t="s">
        <v>1117</v>
      </c>
      <c r="I564" s="468">
        <v>46069</v>
      </c>
      <c r="J564" s="467" t="s">
        <v>148</v>
      </c>
      <c r="K564" s="469">
        <v>100000</v>
      </c>
      <c r="L564" s="469">
        <v>100000</v>
      </c>
      <c r="M564" s="469">
        <v>251772.79</v>
      </c>
      <c r="N564" s="470">
        <v>100000</v>
      </c>
      <c r="O564" s="471">
        <v>6.5000000000000002E-2</v>
      </c>
      <c r="P564" s="472">
        <v>3.8561334396800149E-3</v>
      </c>
      <c r="Q564" s="472">
        <v>0.2</v>
      </c>
      <c r="R564" s="472">
        <v>0.25</v>
      </c>
    </row>
    <row r="565" spans="3:18">
      <c r="C565" s="482" t="s">
        <v>185</v>
      </c>
      <c r="D565" s="483" t="s">
        <v>1162</v>
      </c>
      <c r="E565" s="484"/>
      <c r="F565" s="482" t="s">
        <v>154</v>
      </c>
      <c r="G565" s="485" t="s">
        <v>147</v>
      </c>
      <c r="H565" s="468" t="s">
        <v>1117</v>
      </c>
      <c r="I565" s="468">
        <v>46069</v>
      </c>
      <c r="J565" s="467" t="s">
        <v>148</v>
      </c>
      <c r="K565" s="469">
        <v>100000</v>
      </c>
      <c r="L565" s="469">
        <v>100000</v>
      </c>
      <c r="M565" s="469">
        <v>251595.28</v>
      </c>
      <c r="N565" s="470">
        <v>100000</v>
      </c>
      <c r="O565" s="471">
        <v>6.5000000000000002E-2</v>
      </c>
      <c r="P565" s="472">
        <v>3.8534147096421991E-3</v>
      </c>
      <c r="Q565" s="472">
        <v>0.2</v>
      </c>
      <c r="R565" s="472">
        <v>0.25</v>
      </c>
    </row>
    <row r="566" spans="3:18">
      <c r="C566" s="482" t="s">
        <v>185</v>
      </c>
      <c r="D566" s="483" t="s">
        <v>1162</v>
      </c>
      <c r="E566" s="484"/>
      <c r="F566" s="482" t="s">
        <v>154</v>
      </c>
      <c r="G566" s="485" t="s">
        <v>147</v>
      </c>
      <c r="H566" s="468" t="s">
        <v>1132</v>
      </c>
      <c r="I566" s="468">
        <v>46069</v>
      </c>
      <c r="J566" s="467" t="s">
        <v>148</v>
      </c>
      <c r="K566" s="469">
        <v>100000</v>
      </c>
      <c r="L566" s="469">
        <v>100000</v>
      </c>
      <c r="M566" s="469">
        <v>251595.28</v>
      </c>
      <c r="N566" s="470">
        <v>100000</v>
      </c>
      <c r="O566" s="471">
        <v>6.5000000000000002E-2</v>
      </c>
      <c r="P566" s="472">
        <v>3.8534147096421991E-3</v>
      </c>
      <c r="Q566" s="472">
        <v>0.2</v>
      </c>
      <c r="R566" s="472">
        <v>0.25</v>
      </c>
    </row>
    <row r="567" spans="3:18">
      <c r="C567" s="482" t="s">
        <v>185</v>
      </c>
      <c r="D567" s="483" t="s">
        <v>1162</v>
      </c>
      <c r="E567" s="484"/>
      <c r="F567" s="482" t="s">
        <v>154</v>
      </c>
      <c r="G567" s="485" t="s">
        <v>147</v>
      </c>
      <c r="H567" s="468" t="s">
        <v>1132</v>
      </c>
      <c r="I567" s="468">
        <v>46097</v>
      </c>
      <c r="J567" s="467" t="s">
        <v>148</v>
      </c>
      <c r="K567" s="469">
        <v>100000</v>
      </c>
      <c r="L567" s="469">
        <v>100000</v>
      </c>
      <c r="M567" s="469">
        <v>100389.17</v>
      </c>
      <c r="N567" s="470">
        <v>100000</v>
      </c>
      <c r="O567" s="471">
        <v>6.5000000000000002E-2</v>
      </c>
      <c r="P567" s="472">
        <v>1.5375531065875774E-3</v>
      </c>
      <c r="Q567" s="472">
        <v>0.2</v>
      </c>
      <c r="R567" s="472">
        <v>0.25</v>
      </c>
    </row>
    <row r="568" spans="3:18">
      <c r="C568" s="482" t="s">
        <v>185</v>
      </c>
      <c r="D568" s="483" t="s">
        <v>1162</v>
      </c>
      <c r="E568" s="484"/>
      <c r="F568" s="482" t="s">
        <v>154</v>
      </c>
      <c r="G568" s="485" t="s">
        <v>147</v>
      </c>
      <c r="H568" s="468" t="s">
        <v>1132</v>
      </c>
      <c r="I568" s="468">
        <v>46097</v>
      </c>
      <c r="J568" s="467" t="s">
        <v>148</v>
      </c>
      <c r="K568" s="469">
        <v>100000</v>
      </c>
      <c r="L568" s="469">
        <v>100000</v>
      </c>
      <c r="M568" s="469">
        <v>100389.17</v>
      </c>
      <c r="N568" s="470">
        <v>100000</v>
      </c>
      <c r="O568" s="471">
        <v>6.5000000000000002E-2</v>
      </c>
      <c r="P568" s="472">
        <v>1.5375531065875774E-3</v>
      </c>
      <c r="Q568" s="472">
        <v>0.2</v>
      </c>
      <c r="R568" s="472">
        <v>0.25</v>
      </c>
    </row>
    <row r="569" spans="3:18">
      <c r="C569" s="482" t="s">
        <v>185</v>
      </c>
      <c r="D569" s="483" t="s">
        <v>1162</v>
      </c>
      <c r="E569" s="484"/>
      <c r="F569" s="482" t="s">
        <v>154</v>
      </c>
      <c r="G569" s="485" t="s">
        <v>147</v>
      </c>
      <c r="H569" s="468" t="s">
        <v>1132</v>
      </c>
      <c r="I569" s="468">
        <v>46097</v>
      </c>
      <c r="J569" s="467" t="s">
        <v>148</v>
      </c>
      <c r="K569" s="469">
        <v>100000</v>
      </c>
      <c r="L569" s="469">
        <v>100000</v>
      </c>
      <c r="M569" s="469">
        <v>100389.17</v>
      </c>
      <c r="N569" s="470">
        <v>100000</v>
      </c>
      <c r="O569" s="471">
        <v>6.5000000000000002E-2</v>
      </c>
      <c r="P569" s="472">
        <v>1.5375531065875774E-3</v>
      </c>
      <c r="Q569" s="472">
        <v>0.2</v>
      </c>
      <c r="R569" s="472">
        <v>0.25</v>
      </c>
    </row>
    <row r="570" spans="3:18">
      <c r="C570" s="482" t="s">
        <v>185</v>
      </c>
      <c r="D570" s="483" t="s">
        <v>1162</v>
      </c>
      <c r="E570" s="484"/>
      <c r="F570" s="482" t="s">
        <v>154</v>
      </c>
      <c r="G570" s="485" t="s">
        <v>147</v>
      </c>
      <c r="H570" s="468" t="s">
        <v>1132</v>
      </c>
      <c r="I570" s="468">
        <v>46097</v>
      </c>
      <c r="J570" s="467" t="s">
        <v>148</v>
      </c>
      <c r="K570" s="469">
        <v>100000</v>
      </c>
      <c r="L570" s="469">
        <v>100000</v>
      </c>
      <c r="M570" s="469">
        <v>200778.34</v>
      </c>
      <c r="N570" s="470">
        <v>100000</v>
      </c>
      <c r="O570" s="471">
        <v>6.5000000000000002E-2</v>
      </c>
      <c r="P570" s="472">
        <v>3.0751062131751548E-3</v>
      </c>
      <c r="Q570" s="472">
        <v>0.2</v>
      </c>
      <c r="R570" s="472">
        <v>0.25</v>
      </c>
    </row>
    <row r="571" spans="3:18">
      <c r="C571" s="482" t="s">
        <v>185</v>
      </c>
      <c r="D571" s="483" t="s">
        <v>1162</v>
      </c>
      <c r="E571" s="484"/>
      <c r="F571" s="482" t="s">
        <v>154</v>
      </c>
      <c r="G571" s="485" t="s">
        <v>147</v>
      </c>
      <c r="H571" s="468" t="s">
        <v>1133</v>
      </c>
      <c r="I571" s="468">
        <v>46097</v>
      </c>
      <c r="J571" s="467" t="s">
        <v>148</v>
      </c>
      <c r="K571" s="469">
        <v>523000</v>
      </c>
      <c r="L571" s="469">
        <v>22351.63</v>
      </c>
      <c r="M571" s="469">
        <v>200424.35</v>
      </c>
      <c r="N571" s="470">
        <v>523000</v>
      </c>
      <c r="O571" s="471">
        <v>6.5000000000000002E-2</v>
      </c>
      <c r="P571" s="472">
        <v>3.0696845285033826E-3</v>
      </c>
      <c r="Q571" s="472">
        <v>0.2</v>
      </c>
      <c r="R571" s="472">
        <v>0.25</v>
      </c>
    </row>
    <row r="572" spans="3:18">
      <c r="C572" s="482" t="s">
        <v>185</v>
      </c>
      <c r="D572" s="483" t="s">
        <v>1162</v>
      </c>
      <c r="E572" s="484"/>
      <c r="F572" s="482" t="s">
        <v>154</v>
      </c>
      <c r="G572" s="485" t="s">
        <v>147</v>
      </c>
      <c r="H572" s="468" t="s">
        <v>1133</v>
      </c>
      <c r="I572" s="468">
        <v>46097</v>
      </c>
      <c r="J572" s="467" t="s">
        <v>148</v>
      </c>
      <c r="K572" s="469">
        <v>510300</v>
      </c>
      <c r="L572" s="469">
        <v>10133.35</v>
      </c>
      <c r="M572" s="469">
        <v>100212.18</v>
      </c>
      <c r="N572" s="470">
        <v>510300</v>
      </c>
      <c r="O572" s="471">
        <v>6.5000000000000002E-2</v>
      </c>
      <c r="P572" s="472">
        <v>1.5348423408313215E-3</v>
      </c>
      <c r="Q572" s="472">
        <v>0.2</v>
      </c>
      <c r="R572" s="472">
        <v>0.25</v>
      </c>
    </row>
    <row r="573" spans="3:18">
      <c r="C573" s="482" t="s">
        <v>185</v>
      </c>
      <c r="D573" s="483" t="s">
        <v>1162</v>
      </c>
      <c r="E573" s="484"/>
      <c r="F573" s="482" t="s">
        <v>154</v>
      </c>
      <c r="G573" s="485" t="s">
        <v>147</v>
      </c>
      <c r="H573" s="468" t="s">
        <v>1124</v>
      </c>
      <c r="I573" s="468">
        <v>46097</v>
      </c>
      <c r="J573" s="467" t="s">
        <v>148</v>
      </c>
      <c r="K573" s="469">
        <v>511000</v>
      </c>
      <c r="L573" s="469">
        <v>499704.91</v>
      </c>
      <c r="M573" s="469">
        <v>100212.18</v>
      </c>
      <c r="N573" s="470">
        <v>511000</v>
      </c>
      <c r="O573" s="471">
        <v>6.5000000000000002E-2</v>
      </c>
      <c r="P573" s="472">
        <v>1.5348423408313215E-3</v>
      </c>
      <c r="Q573" s="472">
        <v>0.2</v>
      </c>
      <c r="R573" s="472">
        <v>0.25</v>
      </c>
    </row>
    <row r="574" spans="3:18">
      <c r="C574" s="482" t="s">
        <v>185</v>
      </c>
      <c r="D574" s="483" t="s">
        <v>1162</v>
      </c>
      <c r="E574" s="484"/>
      <c r="F574" s="482" t="s">
        <v>154</v>
      </c>
      <c r="G574" s="485" t="s">
        <v>147</v>
      </c>
      <c r="H574" s="468" t="s">
        <v>1134</v>
      </c>
      <c r="I574" s="468">
        <v>46097</v>
      </c>
      <c r="J574" s="467" t="s">
        <v>148</v>
      </c>
      <c r="K574" s="469">
        <v>781000</v>
      </c>
      <c r="L574" s="469">
        <v>763443.35</v>
      </c>
      <c r="M574" s="469">
        <v>100212.18</v>
      </c>
      <c r="N574" s="470">
        <v>781000</v>
      </c>
      <c r="O574" s="471">
        <v>6.5000000000000002E-2</v>
      </c>
      <c r="P574" s="472">
        <v>1.5348423408313215E-3</v>
      </c>
      <c r="Q574" s="472">
        <v>0.2</v>
      </c>
      <c r="R574" s="472">
        <v>0.25</v>
      </c>
    </row>
    <row r="575" spans="3:18">
      <c r="C575" s="482" t="s">
        <v>185</v>
      </c>
      <c r="D575" s="483" t="s">
        <v>1162</v>
      </c>
      <c r="E575" s="484"/>
      <c r="F575" s="482" t="s">
        <v>154</v>
      </c>
      <c r="G575" s="485" t="s">
        <v>147</v>
      </c>
      <c r="H575" s="468" t="s">
        <v>1133</v>
      </c>
      <c r="I575" s="468">
        <v>46132</v>
      </c>
      <c r="J575" s="467" t="s">
        <v>148</v>
      </c>
      <c r="K575" s="469">
        <v>768000</v>
      </c>
      <c r="L575" s="469">
        <v>17827.38</v>
      </c>
      <c r="M575" s="469">
        <v>101425.21</v>
      </c>
      <c r="N575" s="470">
        <v>768000</v>
      </c>
      <c r="O575" s="471">
        <v>6.3500000000000001E-2</v>
      </c>
      <c r="P575" s="472">
        <v>1.553421018639734E-3</v>
      </c>
      <c r="Q575" s="472">
        <v>0.2</v>
      </c>
      <c r="R575" s="472">
        <v>0.25</v>
      </c>
    </row>
    <row r="576" spans="3:18">
      <c r="C576" s="482" t="s">
        <v>185</v>
      </c>
      <c r="D576" s="483" t="s">
        <v>1162</v>
      </c>
      <c r="E576" s="484"/>
      <c r="F576" s="482" t="s">
        <v>154</v>
      </c>
      <c r="G576" s="485" t="s">
        <v>147</v>
      </c>
      <c r="H576" s="468" t="s">
        <v>1133</v>
      </c>
      <c r="I576" s="468">
        <v>46132</v>
      </c>
      <c r="J576" s="467" t="s">
        <v>148</v>
      </c>
      <c r="K576" s="469">
        <v>527000</v>
      </c>
      <c r="L576" s="469">
        <v>21576.28</v>
      </c>
      <c r="M576" s="469">
        <v>101425.21</v>
      </c>
      <c r="N576" s="470">
        <v>527000</v>
      </c>
      <c r="O576" s="471">
        <v>6.3500000000000001E-2</v>
      </c>
      <c r="P576" s="472">
        <v>1.553421018639734E-3</v>
      </c>
      <c r="Q576" s="472">
        <v>0.2</v>
      </c>
      <c r="R576" s="472">
        <v>0.25</v>
      </c>
    </row>
    <row r="577" spans="3:18">
      <c r="C577" s="482" t="s">
        <v>185</v>
      </c>
      <c r="D577" s="483" t="s">
        <v>1162</v>
      </c>
      <c r="E577" s="484"/>
      <c r="F577" s="482" t="s">
        <v>154</v>
      </c>
      <c r="G577" s="485" t="s">
        <v>147</v>
      </c>
      <c r="H577" s="468" t="s">
        <v>1120</v>
      </c>
      <c r="I577" s="468">
        <v>46132</v>
      </c>
      <c r="J577" s="467" t="s">
        <v>148</v>
      </c>
      <c r="K577" s="469">
        <v>517000</v>
      </c>
      <c r="L577" s="469">
        <v>506360.14</v>
      </c>
      <c r="M577" s="469">
        <v>101425.21</v>
      </c>
      <c r="N577" s="470">
        <v>517000</v>
      </c>
      <c r="O577" s="471">
        <v>6.3500000000000001E-2</v>
      </c>
      <c r="P577" s="472">
        <v>1.553421018639734E-3</v>
      </c>
      <c r="Q577" s="472">
        <v>0.2</v>
      </c>
      <c r="R577" s="472">
        <v>0.25</v>
      </c>
    </row>
    <row r="578" spans="3:18">
      <c r="C578" s="482" t="s">
        <v>185</v>
      </c>
      <c r="D578" s="483" t="s">
        <v>1162</v>
      </c>
      <c r="E578" s="484"/>
      <c r="F578" s="482" t="s">
        <v>154</v>
      </c>
      <c r="G578" s="485" t="s">
        <v>147</v>
      </c>
      <c r="H578" s="468" t="s">
        <v>1133</v>
      </c>
      <c r="I578" s="468">
        <v>46132</v>
      </c>
      <c r="J578" s="467" t="s">
        <v>148</v>
      </c>
      <c r="K578" s="469">
        <v>150000</v>
      </c>
      <c r="L578" s="469">
        <v>161006.79</v>
      </c>
      <c r="M578" s="469">
        <v>101425.21</v>
      </c>
      <c r="N578" s="470">
        <v>150000</v>
      </c>
      <c r="O578" s="471">
        <v>6.3500000000000001E-2</v>
      </c>
      <c r="P578" s="472">
        <v>1.553421018639734E-3</v>
      </c>
      <c r="Q578" s="472">
        <v>0.2</v>
      </c>
      <c r="R578" s="472">
        <v>0.25</v>
      </c>
    </row>
    <row r="579" spans="3:18">
      <c r="C579" s="482" t="s">
        <v>185</v>
      </c>
      <c r="D579" s="483" t="s">
        <v>1162</v>
      </c>
      <c r="E579" s="484"/>
      <c r="F579" s="482" t="s">
        <v>154</v>
      </c>
      <c r="G579" s="485" t="s">
        <v>147</v>
      </c>
      <c r="H579" s="468" t="s">
        <v>1133</v>
      </c>
      <c r="I579" s="468">
        <v>46132</v>
      </c>
      <c r="J579" s="467" t="s">
        <v>148</v>
      </c>
      <c r="K579" s="469">
        <v>150000</v>
      </c>
      <c r="L579" s="469">
        <v>161006.79</v>
      </c>
      <c r="M579" s="469">
        <v>101425.21</v>
      </c>
      <c r="N579" s="470">
        <v>150000</v>
      </c>
      <c r="O579" s="471">
        <v>6.3500000000000001E-2</v>
      </c>
      <c r="P579" s="472">
        <v>1.553421018639734E-3</v>
      </c>
      <c r="Q579" s="472">
        <v>0.2</v>
      </c>
      <c r="R579" s="472">
        <v>0.25</v>
      </c>
    </row>
    <row r="580" spans="3:18">
      <c r="C580" s="482" t="s">
        <v>185</v>
      </c>
      <c r="D580" s="483" t="s">
        <v>1163</v>
      </c>
      <c r="E580" s="484"/>
      <c r="F580" s="482" t="s">
        <v>154</v>
      </c>
      <c r="G580" s="485" t="s">
        <v>147</v>
      </c>
      <c r="H580" s="468" t="s">
        <v>1135</v>
      </c>
      <c r="I580" s="468">
        <v>45672</v>
      </c>
      <c r="J580" s="467" t="s">
        <v>148</v>
      </c>
      <c r="K580" s="469">
        <v>25000</v>
      </c>
      <c r="L580" s="469">
        <v>25006.83</v>
      </c>
      <c r="M580" s="469">
        <v>162097.01</v>
      </c>
      <c r="N580" s="470">
        <v>25000</v>
      </c>
      <c r="O580" s="471">
        <v>5.5E-2</v>
      </c>
      <c r="P580" s="472">
        <v>2.4826658223596988E-3</v>
      </c>
      <c r="Q580" s="472">
        <v>0.2</v>
      </c>
      <c r="R580" s="472">
        <v>0.25</v>
      </c>
    </row>
    <row r="581" spans="3:18">
      <c r="C581" s="482" t="s">
        <v>185</v>
      </c>
      <c r="D581" s="483" t="s">
        <v>1163</v>
      </c>
      <c r="E581" s="484"/>
      <c r="F581" s="482" t="s">
        <v>154</v>
      </c>
      <c r="G581" s="485" t="s">
        <v>147</v>
      </c>
      <c r="H581" s="468" t="s">
        <v>1135</v>
      </c>
      <c r="I581" s="468">
        <v>45672</v>
      </c>
      <c r="J581" s="467" t="s">
        <v>148</v>
      </c>
      <c r="K581" s="469">
        <v>25000</v>
      </c>
      <c r="L581" s="469">
        <v>25006.83</v>
      </c>
      <c r="M581" s="469">
        <v>162097.01</v>
      </c>
      <c r="N581" s="470">
        <v>25000</v>
      </c>
      <c r="O581" s="471">
        <v>5.5E-2</v>
      </c>
      <c r="P581" s="472">
        <v>2.4826658223596988E-3</v>
      </c>
      <c r="Q581" s="472">
        <v>0.2</v>
      </c>
      <c r="R581" s="472">
        <v>0.25</v>
      </c>
    </row>
    <row r="582" spans="3:18">
      <c r="C582" s="482" t="s">
        <v>185</v>
      </c>
      <c r="D582" s="483" t="s">
        <v>1163</v>
      </c>
      <c r="E582" s="484"/>
      <c r="F582" s="482" t="s">
        <v>154</v>
      </c>
      <c r="G582" s="485" t="s">
        <v>147</v>
      </c>
      <c r="H582" s="468" t="s">
        <v>1135</v>
      </c>
      <c r="I582" s="468">
        <v>46324</v>
      </c>
      <c r="J582" s="467" t="s">
        <v>148</v>
      </c>
      <c r="K582" s="469">
        <v>25000</v>
      </c>
      <c r="L582" s="469">
        <v>25006.83</v>
      </c>
      <c r="M582" s="469">
        <v>25298.02</v>
      </c>
      <c r="N582" s="470">
        <v>25000</v>
      </c>
      <c r="O582" s="471">
        <v>6.8000000000000005E-2</v>
      </c>
      <c r="P582" s="472">
        <v>3.8746260419838776E-4</v>
      </c>
      <c r="Q582" s="472">
        <v>0.2</v>
      </c>
      <c r="R582" s="472">
        <v>0.25</v>
      </c>
    </row>
    <row r="583" spans="3:18">
      <c r="C583" s="482" t="s">
        <v>185</v>
      </c>
      <c r="D583" s="483" t="s">
        <v>1163</v>
      </c>
      <c r="E583" s="484"/>
      <c r="F583" s="482" t="s">
        <v>154</v>
      </c>
      <c r="G583" s="485" t="s">
        <v>147</v>
      </c>
      <c r="H583" s="468" t="s">
        <v>1135</v>
      </c>
      <c r="I583" s="468">
        <v>46324</v>
      </c>
      <c r="J583" s="467" t="s">
        <v>148</v>
      </c>
      <c r="K583" s="469">
        <v>25000</v>
      </c>
      <c r="L583" s="469">
        <v>25006.83</v>
      </c>
      <c r="M583" s="469">
        <v>25299.360000000001</v>
      </c>
      <c r="N583" s="470">
        <v>25000</v>
      </c>
      <c r="O583" s="471">
        <v>6.8000000000000005E-2</v>
      </c>
      <c r="P583" s="472">
        <v>3.8748312753933011E-4</v>
      </c>
      <c r="Q583" s="472">
        <v>0.2</v>
      </c>
      <c r="R583" s="472">
        <v>0.25</v>
      </c>
    </row>
    <row r="584" spans="3:18">
      <c r="C584" s="482" t="s">
        <v>185</v>
      </c>
      <c r="D584" s="483" t="s">
        <v>1163</v>
      </c>
      <c r="E584" s="484"/>
      <c r="F584" s="482" t="s">
        <v>154</v>
      </c>
      <c r="G584" s="485" t="s">
        <v>147</v>
      </c>
      <c r="H584" s="468" t="s">
        <v>1135</v>
      </c>
      <c r="I584" s="468">
        <v>46324</v>
      </c>
      <c r="J584" s="467" t="s">
        <v>148</v>
      </c>
      <c r="K584" s="469">
        <v>25000</v>
      </c>
      <c r="L584" s="469">
        <v>25006.83</v>
      </c>
      <c r="M584" s="469">
        <v>25299.360000000001</v>
      </c>
      <c r="N584" s="470">
        <v>25000</v>
      </c>
      <c r="O584" s="471">
        <v>6.8000000000000005E-2</v>
      </c>
      <c r="P584" s="472">
        <v>3.8748312753933011E-4</v>
      </c>
      <c r="Q584" s="472">
        <v>0.2</v>
      </c>
      <c r="R584" s="472">
        <v>0.25</v>
      </c>
    </row>
    <row r="585" spans="3:18">
      <c r="C585" s="482" t="s">
        <v>185</v>
      </c>
      <c r="D585" s="483" t="s">
        <v>1163</v>
      </c>
      <c r="E585" s="484"/>
      <c r="F585" s="482" t="s">
        <v>154</v>
      </c>
      <c r="G585" s="485" t="s">
        <v>147</v>
      </c>
      <c r="H585" s="468" t="s">
        <v>1135</v>
      </c>
      <c r="I585" s="468">
        <v>46324</v>
      </c>
      <c r="J585" s="467" t="s">
        <v>148</v>
      </c>
      <c r="K585" s="469">
        <v>25000</v>
      </c>
      <c r="L585" s="469">
        <v>25006.83</v>
      </c>
      <c r="M585" s="469">
        <v>25299.360000000001</v>
      </c>
      <c r="N585" s="470">
        <v>25000</v>
      </c>
      <c r="O585" s="471">
        <v>6.8000000000000005E-2</v>
      </c>
      <c r="P585" s="472">
        <v>3.8748312753933011E-4</v>
      </c>
      <c r="Q585" s="472">
        <v>0.2</v>
      </c>
      <c r="R585" s="472">
        <v>0.25</v>
      </c>
    </row>
    <row r="586" spans="3:18">
      <c r="C586" s="482" t="s">
        <v>185</v>
      </c>
      <c r="D586" s="483" t="s">
        <v>1163</v>
      </c>
      <c r="E586" s="484"/>
      <c r="F586" s="482" t="s">
        <v>154</v>
      </c>
      <c r="G586" s="485" t="s">
        <v>147</v>
      </c>
      <c r="H586" s="468" t="s">
        <v>1135</v>
      </c>
      <c r="I586" s="468">
        <v>46324</v>
      </c>
      <c r="J586" s="467" t="s">
        <v>148</v>
      </c>
      <c r="K586" s="469">
        <v>25000</v>
      </c>
      <c r="L586" s="469">
        <v>25006.83</v>
      </c>
      <c r="M586" s="469">
        <v>25299.360000000001</v>
      </c>
      <c r="N586" s="470">
        <v>25000</v>
      </c>
      <c r="O586" s="471">
        <v>6.8000000000000005E-2</v>
      </c>
      <c r="P586" s="472">
        <v>3.8748312753933011E-4</v>
      </c>
      <c r="Q586" s="472">
        <v>0.2</v>
      </c>
      <c r="R586" s="472">
        <v>0.25</v>
      </c>
    </row>
    <row r="587" spans="3:18">
      <c r="C587" s="482" t="s">
        <v>185</v>
      </c>
      <c r="D587" s="483" t="s">
        <v>1163</v>
      </c>
      <c r="E587" s="484"/>
      <c r="F587" s="482" t="s">
        <v>154</v>
      </c>
      <c r="G587" s="485" t="s">
        <v>147</v>
      </c>
      <c r="H587" s="468" t="s">
        <v>1135</v>
      </c>
      <c r="I587" s="468">
        <v>46324</v>
      </c>
      <c r="J587" s="467" t="s">
        <v>148</v>
      </c>
      <c r="K587" s="469">
        <v>25000</v>
      </c>
      <c r="L587" s="469">
        <v>25006.83</v>
      </c>
      <c r="M587" s="469">
        <v>25299.360000000001</v>
      </c>
      <c r="N587" s="470">
        <v>25000</v>
      </c>
      <c r="O587" s="471">
        <v>6.8000000000000005E-2</v>
      </c>
      <c r="P587" s="472">
        <v>3.8748312753933011E-4</v>
      </c>
      <c r="Q587" s="472">
        <v>0.2</v>
      </c>
      <c r="R587" s="472">
        <v>0.25</v>
      </c>
    </row>
    <row r="588" spans="3:18">
      <c r="C588" s="482" t="s">
        <v>185</v>
      </c>
      <c r="D588" s="483" t="s">
        <v>1163</v>
      </c>
      <c r="E588" s="484"/>
      <c r="F588" s="482" t="s">
        <v>154</v>
      </c>
      <c r="G588" s="485" t="s">
        <v>147</v>
      </c>
      <c r="H588" s="468" t="s">
        <v>1135</v>
      </c>
      <c r="I588" s="468">
        <v>46324</v>
      </c>
      <c r="J588" s="467" t="s">
        <v>148</v>
      </c>
      <c r="K588" s="469">
        <v>25000</v>
      </c>
      <c r="L588" s="469">
        <v>25006.83</v>
      </c>
      <c r="M588" s="469">
        <v>25299.360000000001</v>
      </c>
      <c r="N588" s="470">
        <v>25000</v>
      </c>
      <c r="O588" s="471">
        <v>6.8000000000000005E-2</v>
      </c>
      <c r="P588" s="472">
        <v>3.8748312753933011E-4</v>
      </c>
      <c r="Q588" s="472">
        <v>0.2</v>
      </c>
      <c r="R588" s="472">
        <v>0.25</v>
      </c>
    </row>
    <row r="589" spans="3:18">
      <c r="C589" s="482" t="s">
        <v>185</v>
      </c>
      <c r="D589" s="483" t="s">
        <v>1163</v>
      </c>
      <c r="E589" s="484"/>
      <c r="F589" s="482" t="s">
        <v>154</v>
      </c>
      <c r="G589" s="485" t="s">
        <v>147</v>
      </c>
      <c r="H589" s="468" t="s">
        <v>1135</v>
      </c>
      <c r="I589" s="468">
        <v>46324</v>
      </c>
      <c r="J589" s="467" t="s">
        <v>148</v>
      </c>
      <c r="K589" s="469">
        <v>25000</v>
      </c>
      <c r="L589" s="469">
        <v>25006.83</v>
      </c>
      <c r="M589" s="469">
        <v>25299.360000000001</v>
      </c>
      <c r="N589" s="470">
        <v>25000</v>
      </c>
      <c r="O589" s="471">
        <v>6.8000000000000005E-2</v>
      </c>
      <c r="P589" s="472">
        <v>3.8748312753933011E-4</v>
      </c>
      <c r="Q589" s="472">
        <v>0.2</v>
      </c>
      <c r="R589" s="472">
        <v>0.25</v>
      </c>
    </row>
    <row r="590" spans="3:18">
      <c r="C590" s="482" t="s">
        <v>185</v>
      </c>
      <c r="D590" s="483" t="s">
        <v>1163</v>
      </c>
      <c r="E590" s="484"/>
      <c r="F590" s="482" t="s">
        <v>154</v>
      </c>
      <c r="G590" s="485" t="s">
        <v>147</v>
      </c>
      <c r="H590" s="468" t="s">
        <v>1135</v>
      </c>
      <c r="I590" s="468">
        <v>46324</v>
      </c>
      <c r="J590" s="467" t="s">
        <v>148</v>
      </c>
      <c r="K590" s="469">
        <v>25000</v>
      </c>
      <c r="L590" s="469">
        <v>25006.83</v>
      </c>
      <c r="M590" s="469">
        <v>25299.360000000001</v>
      </c>
      <c r="N590" s="470">
        <v>25000</v>
      </c>
      <c r="O590" s="471">
        <v>6.8000000000000005E-2</v>
      </c>
      <c r="P590" s="472">
        <v>3.8748312753933011E-4</v>
      </c>
      <c r="Q590" s="472">
        <v>0.2</v>
      </c>
      <c r="R590" s="472">
        <v>0.25</v>
      </c>
    </row>
    <row r="591" spans="3:18">
      <c r="C591" s="482" t="s">
        <v>185</v>
      </c>
      <c r="D591" s="483" t="s">
        <v>1163</v>
      </c>
      <c r="E591" s="484"/>
      <c r="F591" s="482" t="s">
        <v>154</v>
      </c>
      <c r="G591" s="485" t="s">
        <v>147</v>
      </c>
      <c r="H591" s="468" t="s">
        <v>1135</v>
      </c>
      <c r="I591" s="468">
        <v>46324</v>
      </c>
      <c r="J591" s="467" t="s">
        <v>148</v>
      </c>
      <c r="K591" s="469">
        <v>25000</v>
      </c>
      <c r="L591" s="469">
        <v>25006.83</v>
      </c>
      <c r="M591" s="469">
        <v>25299.360000000001</v>
      </c>
      <c r="N591" s="470">
        <v>25000</v>
      </c>
      <c r="O591" s="471">
        <v>6.8000000000000005E-2</v>
      </c>
      <c r="P591" s="472">
        <v>3.8748312753933011E-4</v>
      </c>
      <c r="Q591" s="472">
        <v>0.2</v>
      </c>
      <c r="R591" s="472">
        <v>0.25</v>
      </c>
    </row>
    <row r="592" spans="3:18">
      <c r="C592" s="482" t="s">
        <v>185</v>
      </c>
      <c r="D592" s="483" t="s">
        <v>1163</v>
      </c>
      <c r="E592" s="484"/>
      <c r="F592" s="482" t="s">
        <v>154</v>
      </c>
      <c r="G592" s="485" t="s">
        <v>147</v>
      </c>
      <c r="H592" s="468" t="s">
        <v>1135</v>
      </c>
      <c r="I592" s="468">
        <v>46324</v>
      </c>
      <c r="J592" s="467" t="s">
        <v>148</v>
      </c>
      <c r="K592" s="469">
        <v>25000</v>
      </c>
      <c r="L592" s="469">
        <v>25006.83</v>
      </c>
      <c r="M592" s="469">
        <v>25299.360000000001</v>
      </c>
      <c r="N592" s="470">
        <v>25000</v>
      </c>
      <c r="O592" s="471">
        <v>6.8000000000000005E-2</v>
      </c>
      <c r="P592" s="472">
        <v>3.8748312753933011E-4</v>
      </c>
      <c r="Q592" s="472">
        <v>0.2</v>
      </c>
      <c r="R592" s="472">
        <v>0.25</v>
      </c>
    </row>
    <row r="593" spans="3:18">
      <c r="C593" s="482" t="s">
        <v>185</v>
      </c>
      <c r="D593" s="483" t="s">
        <v>1163</v>
      </c>
      <c r="E593" s="484"/>
      <c r="F593" s="482" t="s">
        <v>154</v>
      </c>
      <c r="G593" s="485" t="s">
        <v>147</v>
      </c>
      <c r="H593" s="468" t="s">
        <v>1135</v>
      </c>
      <c r="I593" s="468">
        <v>46324</v>
      </c>
      <c r="J593" s="467" t="s">
        <v>148</v>
      </c>
      <c r="K593" s="469">
        <v>25000</v>
      </c>
      <c r="L593" s="469">
        <v>25006.83</v>
      </c>
      <c r="M593" s="469">
        <v>25299.360000000001</v>
      </c>
      <c r="N593" s="470">
        <v>25000</v>
      </c>
      <c r="O593" s="471">
        <v>6.8000000000000005E-2</v>
      </c>
      <c r="P593" s="472">
        <v>3.8748312753933011E-4</v>
      </c>
      <c r="Q593" s="472">
        <v>0.2</v>
      </c>
      <c r="R593" s="472">
        <v>0.25</v>
      </c>
    </row>
    <row r="594" spans="3:18">
      <c r="C594" s="482" t="s">
        <v>185</v>
      </c>
      <c r="D594" s="483" t="s">
        <v>1163</v>
      </c>
      <c r="E594" s="484"/>
      <c r="F594" s="482" t="s">
        <v>154</v>
      </c>
      <c r="G594" s="485" t="s">
        <v>147</v>
      </c>
      <c r="H594" s="468" t="s">
        <v>1135</v>
      </c>
      <c r="I594" s="468">
        <v>46324</v>
      </c>
      <c r="J594" s="467" t="s">
        <v>148</v>
      </c>
      <c r="K594" s="469">
        <v>25000</v>
      </c>
      <c r="L594" s="469">
        <v>25006.83</v>
      </c>
      <c r="M594" s="469">
        <v>25299.360000000001</v>
      </c>
      <c r="N594" s="470">
        <v>25000</v>
      </c>
      <c r="O594" s="471">
        <v>6.8000000000000005E-2</v>
      </c>
      <c r="P594" s="472">
        <v>3.8748312753933011E-4</v>
      </c>
      <c r="Q594" s="472">
        <v>0.2</v>
      </c>
      <c r="R594" s="472">
        <v>0.25</v>
      </c>
    </row>
    <row r="595" spans="3:18">
      <c r="C595" s="482" t="s">
        <v>185</v>
      </c>
      <c r="D595" s="483" t="s">
        <v>1163</v>
      </c>
      <c r="E595" s="484"/>
      <c r="F595" s="482" t="s">
        <v>154</v>
      </c>
      <c r="G595" s="485" t="s">
        <v>147</v>
      </c>
      <c r="H595" s="468" t="s">
        <v>1135</v>
      </c>
      <c r="I595" s="468">
        <v>46324</v>
      </c>
      <c r="J595" s="467" t="s">
        <v>148</v>
      </c>
      <c r="K595" s="469">
        <v>25000</v>
      </c>
      <c r="L595" s="469">
        <v>25006.83</v>
      </c>
      <c r="M595" s="469">
        <v>25299.360000000001</v>
      </c>
      <c r="N595" s="470">
        <v>25000</v>
      </c>
      <c r="O595" s="471">
        <v>6.8000000000000005E-2</v>
      </c>
      <c r="P595" s="472">
        <v>3.8748312753933011E-4</v>
      </c>
      <c r="Q595" s="472">
        <v>0.2</v>
      </c>
      <c r="R595" s="472">
        <v>0.25</v>
      </c>
    </row>
    <row r="596" spans="3:18">
      <c r="C596" s="482" t="s">
        <v>185</v>
      </c>
      <c r="D596" s="483" t="s">
        <v>1163</v>
      </c>
      <c r="E596" s="484"/>
      <c r="F596" s="482" t="s">
        <v>154</v>
      </c>
      <c r="G596" s="485" t="s">
        <v>147</v>
      </c>
      <c r="H596" s="468" t="s">
        <v>1135</v>
      </c>
      <c r="I596" s="468">
        <v>46324</v>
      </c>
      <c r="J596" s="467" t="s">
        <v>148</v>
      </c>
      <c r="K596" s="469">
        <v>25000</v>
      </c>
      <c r="L596" s="469">
        <v>25006.83</v>
      </c>
      <c r="M596" s="469">
        <v>25299.360000000001</v>
      </c>
      <c r="N596" s="470">
        <v>25000</v>
      </c>
      <c r="O596" s="471">
        <v>6.8000000000000005E-2</v>
      </c>
      <c r="P596" s="472">
        <v>3.8748312753933011E-4</v>
      </c>
      <c r="Q596" s="472">
        <v>0.2</v>
      </c>
      <c r="R596" s="472">
        <v>0.25</v>
      </c>
    </row>
    <row r="597" spans="3:18">
      <c r="C597" s="482" t="s">
        <v>185</v>
      </c>
      <c r="D597" s="483" t="s">
        <v>1163</v>
      </c>
      <c r="E597" s="484"/>
      <c r="F597" s="482" t="s">
        <v>154</v>
      </c>
      <c r="G597" s="485" t="s">
        <v>147</v>
      </c>
      <c r="H597" s="468" t="s">
        <v>1135</v>
      </c>
      <c r="I597" s="468">
        <v>46324</v>
      </c>
      <c r="J597" s="467" t="s">
        <v>148</v>
      </c>
      <c r="K597" s="469">
        <v>25000</v>
      </c>
      <c r="L597" s="469">
        <v>25006.83</v>
      </c>
      <c r="M597" s="469">
        <v>25299.360000000001</v>
      </c>
      <c r="N597" s="470">
        <v>25000</v>
      </c>
      <c r="O597" s="471">
        <v>6.8000000000000005E-2</v>
      </c>
      <c r="P597" s="472">
        <v>3.8748312753933011E-4</v>
      </c>
      <c r="Q597" s="472">
        <v>0.2</v>
      </c>
      <c r="R597" s="472">
        <v>0.25</v>
      </c>
    </row>
    <row r="598" spans="3:18">
      <c r="C598" s="482" t="s">
        <v>185</v>
      </c>
      <c r="D598" s="483" t="s">
        <v>1163</v>
      </c>
      <c r="E598" s="484"/>
      <c r="F598" s="482" t="s">
        <v>154</v>
      </c>
      <c r="G598" s="485" t="s">
        <v>147</v>
      </c>
      <c r="H598" s="468" t="s">
        <v>1135</v>
      </c>
      <c r="I598" s="468">
        <v>46324</v>
      </c>
      <c r="J598" s="467" t="s">
        <v>148</v>
      </c>
      <c r="K598" s="469">
        <v>25000</v>
      </c>
      <c r="L598" s="469">
        <v>25006.83</v>
      </c>
      <c r="M598" s="469">
        <v>25299.360000000001</v>
      </c>
      <c r="N598" s="470">
        <v>25000</v>
      </c>
      <c r="O598" s="471">
        <v>6.8000000000000005E-2</v>
      </c>
      <c r="P598" s="472">
        <v>3.8748312753933011E-4</v>
      </c>
      <c r="Q598" s="472">
        <v>0.2</v>
      </c>
      <c r="R598" s="472">
        <v>0.25</v>
      </c>
    </row>
    <row r="599" spans="3:18">
      <c r="C599" s="482" t="s">
        <v>185</v>
      </c>
      <c r="D599" s="483" t="s">
        <v>1163</v>
      </c>
      <c r="E599" s="484"/>
      <c r="F599" s="482" t="s">
        <v>154</v>
      </c>
      <c r="G599" s="485" t="s">
        <v>147</v>
      </c>
      <c r="H599" s="468" t="s">
        <v>1135</v>
      </c>
      <c r="I599" s="468">
        <v>46324</v>
      </c>
      <c r="J599" s="467" t="s">
        <v>148</v>
      </c>
      <c r="K599" s="469">
        <v>25000</v>
      </c>
      <c r="L599" s="469">
        <v>25006.83</v>
      </c>
      <c r="M599" s="469">
        <v>25299.360000000001</v>
      </c>
      <c r="N599" s="470">
        <v>25000</v>
      </c>
      <c r="O599" s="471">
        <v>6.8000000000000005E-2</v>
      </c>
      <c r="P599" s="472">
        <v>3.8748312753933011E-4</v>
      </c>
      <c r="Q599" s="472">
        <v>0.2</v>
      </c>
      <c r="R599" s="472">
        <v>0.25</v>
      </c>
    </row>
    <row r="600" spans="3:18">
      <c r="C600" s="482" t="s">
        <v>185</v>
      </c>
      <c r="D600" s="483" t="s">
        <v>1163</v>
      </c>
      <c r="E600" s="484"/>
      <c r="F600" s="482" t="s">
        <v>154</v>
      </c>
      <c r="G600" s="485" t="s">
        <v>147</v>
      </c>
      <c r="H600" s="468" t="s">
        <v>1135</v>
      </c>
      <c r="I600" s="468">
        <v>46324</v>
      </c>
      <c r="J600" s="467" t="s">
        <v>148</v>
      </c>
      <c r="K600" s="469">
        <v>25000</v>
      </c>
      <c r="L600" s="469">
        <v>25006.83</v>
      </c>
      <c r="M600" s="469">
        <v>25299.360000000001</v>
      </c>
      <c r="N600" s="470">
        <v>25000</v>
      </c>
      <c r="O600" s="471">
        <v>6.8000000000000005E-2</v>
      </c>
      <c r="P600" s="472">
        <v>3.8748312753933011E-4</v>
      </c>
      <c r="Q600" s="472">
        <v>0.2</v>
      </c>
      <c r="R600" s="472">
        <v>0.25</v>
      </c>
    </row>
    <row r="601" spans="3:18">
      <c r="C601" s="482" t="s">
        <v>185</v>
      </c>
      <c r="D601" s="483" t="s">
        <v>1163</v>
      </c>
      <c r="E601" s="484"/>
      <c r="F601" s="482" t="s">
        <v>154</v>
      </c>
      <c r="G601" s="485" t="s">
        <v>147</v>
      </c>
      <c r="H601" s="468" t="s">
        <v>1135</v>
      </c>
      <c r="I601" s="468">
        <v>46324</v>
      </c>
      <c r="J601" s="467" t="s">
        <v>148</v>
      </c>
      <c r="K601" s="469">
        <v>25000</v>
      </c>
      <c r="L601" s="469">
        <v>25006.83</v>
      </c>
      <c r="M601" s="469">
        <v>25299.360000000001</v>
      </c>
      <c r="N601" s="470">
        <v>25000</v>
      </c>
      <c r="O601" s="471">
        <v>6.8000000000000005E-2</v>
      </c>
      <c r="P601" s="472">
        <v>3.8748312753933011E-4</v>
      </c>
      <c r="Q601" s="472">
        <v>0.2</v>
      </c>
      <c r="R601" s="472">
        <v>0.25</v>
      </c>
    </row>
    <row r="602" spans="3:18">
      <c r="C602" s="482" t="s">
        <v>185</v>
      </c>
      <c r="D602" s="483" t="s">
        <v>1163</v>
      </c>
      <c r="E602" s="484"/>
      <c r="F602" s="482" t="s">
        <v>154</v>
      </c>
      <c r="G602" s="485" t="s">
        <v>147</v>
      </c>
      <c r="H602" s="468" t="s">
        <v>1135</v>
      </c>
      <c r="I602" s="468">
        <v>46324</v>
      </c>
      <c r="J602" s="467" t="s">
        <v>148</v>
      </c>
      <c r="K602" s="469">
        <v>25000</v>
      </c>
      <c r="L602" s="469">
        <v>25006.83</v>
      </c>
      <c r="M602" s="469">
        <v>25299.360000000001</v>
      </c>
      <c r="N602" s="470">
        <v>25000</v>
      </c>
      <c r="O602" s="471">
        <v>6.8000000000000005E-2</v>
      </c>
      <c r="P602" s="472">
        <v>3.8748312753933011E-4</v>
      </c>
      <c r="Q602" s="472">
        <v>0.2</v>
      </c>
      <c r="R602" s="472">
        <v>0.25</v>
      </c>
    </row>
    <row r="603" spans="3:18">
      <c r="C603" s="482" t="s">
        <v>185</v>
      </c>
      <c r="D603" s="483" t="s">
        <v>1163</v>
      </c>
      <c r="E603" s="484"/>
      <c r="F603" s="482" t="s">
        <v>154</v>
      </c>
      <c r="G603" s="485" t="s">
        <v>147</v>
      </c>
      <c r="H603" s="468" t="s">
        <v>1135</v>
      </c>
      <c r="I603" s="468">
        <v>46324</v>
      </c>
      <c r="J603" s="467" t="s">
        <v>148</v>
      </c>
      <c r="K603" s="469">
        <v>25000</v>
      </c>
      <c r="L603" s="469">
        <v>25006.83</v>
      </c>
      <c r="M603" s="469">
        <v>25299.360000000001</v>
      </c>
      <c r="N603" s="470">
        <v>25000</v>
      </c>
      <c r="O603" s="471">
        <v>6.8000000000000005E-2</v>
      </c>
      <c r="P603" s="472">
        <v>3.8748312753933011E-4</v>
      </c>
      <c r="Q603" s="472">
        <v>0.2</v>
      </c>
      <c r="R603" s="472">
        <v>0.25</v>
      </c>
    </row>
    <row r="604" spans="3:18">
      <c r="C604" s="482" t="s">
        <v>185</v>
      </c>
      <c r="D604" s="483" t="s">
        <v>1163</v>
      </c>
      <c r="E604" s="484"/>
      <c r="F604" s="482" t="s">
        <v>154</v>
      </c>
      <c r="G604" s="485" t="s">
        <v>147</v>
      </c>
      <c r="H604" s="468" t="s">
        <v>1135</v>
      </c>
      <c r="I604" s="468">
        <v>46324</v>
      </c>
      <c r="J604" s="467" t="s">
        <v>148</v>
      </c>
      <c r="K604" s="469">
        <v>25000</v>
      </c>
      <c r="L604" s="469">
        <v>25006.83</v>
      </c>
      <c r="M604" s="469">
        <v>25299.360000000001</v>
      </c>
      <c r="N604" s="470">
        <v>25000</v>
      </c>
      <c r="O604" s="471">
        <v>6.8000000000000005E-2</v>
      </c>
      <c r="P604" s="472">
        <v>3.8748312753933011E-4</v>
      </c>
      <c r="Q604" s="472">
        <v>0.2</v>
      </c>
      <c r="R604" s="472">
        <v>0.25</v>
      </c>
    </row>
    <row r="605" spans="3:18">
      <c r="C605" s="482" t="s">
        <v>185</v>
      </c>
      <c r="D605" s="483" t="s">
        <v>1163</v>
      </c>
      <c r="E605" s="484"/>
      <c r="F605" s="482" t="s">
        <v>154</v>
      </c>
      <c r="G605" s="485" t="s">
        <v>147</v>
      </c>
      <c r="H605" s="468" t="s">
        <v>1135</v>
      </c>
      <c r="I605" s="468">
        <v>46324</v>
      </c>
      <c r="J605" s="467" t="s">
        <v>148</v>
      </c>
      <c r="K605" s="469">
        <v>25000</v>
      </c>
      <c r="L605" s="469">
        <v>25006.83</v>
      </c>
      <c r="M605" s="469">
        <v>25299.360000000001</v>
      </c>
      <c r="N605" s="470">
        <v>25000</v>
      </c>
      <c r="O605" s="471">
        <v>6.8000000000000005E-2</v>
      </c>
      <c r="P605" s="472">
        <v>3.8748312753933011E-4</v>
      </c>
      <c r="Q605" s="472">
        <v>0.2</v>
      </c>
      <c r="R605" s="472">
        <v>0.25</v>
      </c>
    </row>
    <row r="606" spans="3:18">
      <c r="C606" s="482" t="s">
        <v>185</v>
      </c>
      <c r="D606" s="483" t="s">
        <v>1163</v>
      </c>
      <c r="E606" s="484"/>
      <c r="F606" s="482" t="s">
        <v>154</v>
      </c>
      <c r="G606" s="485" t="s">
        <v>147</v>
      </c>
      <c r="H606" s="468" t="s">
        <v>1136</v>
      </c>
      <c r="I606" s="468">
        <v>46324</v>
      </c>
      <c r="J606" s="467" t="s">
        <v>148</v>
      </c>
      <c r="K606" s="469">
        <v>25000</v>
      </c>
      <c r="L606" s="469">
        <v>25107.18</v>
      </c>
      <c r="M606" s="469">
        <v>25299.360000000001</v>
      </c>
      <c r="N606" s="470">
        <v>25000</v>
      </c>
      <c r="O606" s="471">
        <v>6.8000000000000005E-2</v>
      </c>
      <c r="P606" s="472">
        <v>3.8748312753933011E-4</v>
      </c>
      <c r="Q606" s="472">
        <v>0.2</v>
      </c>
      <c r="R606" s="472">
        <v>0.25</v>
      </c>
    </row>
    <row r="607" spans="3:18">
      <c r="C607" s="482" t="s">
        <v>185</v>
      </c>
      <c r="D607" s="483" t="s">
        <v>1163</v>
      </c>
      <c r="E607" s="484"/>
      <c r="F607" s="482" t="s">
        <v>154</v>
      </c>
      <c r="G607" s="485" t="s">
        <v>147</v>
      </c>
      <c r="H607" s="468" t="s">
        <v>1137</v>
      </c>
      <c r="I607" s="468">
        <v>46324</v>
      </c>
      <c r="J607" s="467" t="s">
        <v>148</v>
      </c>
      <c r="K607" s="469">
        <v>62000</v>
      </c>
      <c r="L607" s="469">
        <v>271373.18</v>
      </c>
      <c r="M607" s="469">
        <v>25299.360000000001</v>
      </c>
      <c r="N607" s="470">
        <v>62000</v>
      </c>
      <c r="O607" s="471">
        <v>6.8000000000000005E-2</v>
      </c>
      <c r="P607" s="472">
        <v>3.8748312753933011E-4</v>
      </c>
      <c r="Q607" s="472">
        <v>0.2</v>
      </c>
      <c r="R607" s="472">
        <v>0.25</v>
      </c>
    </row>
    <row r="608" spans="3:18">
      <c r="C608" s="482" t="s">
        <v>185</v>
      </c>
      <c r="D608" s="483" t="s">
        <v>1163</v>
      </c>
      <c r="E608" s="484"/>
      <c r="F608" s="482" t="s">
        <v>154</v>
      </c>
      <c r="G608" s="485" t="s">
        <v>147</v>
      </c>
      <c r="H608" s="468" t="s">
        <v>1138</v>
      </c>
      <c r="I608" s="468">
        <v>46324</v>
      </c>
      <c r="J608" s="467" t="s">
        <v>148</v>
      </c>
      <c r="K608" s="469">
        <v>25000</v>
      </c>
      <c r="L608" s="469">
        <v>25004.62</v>
      </c>
      <c r="M608" s="469">
        <v>25299.360000000001</v>
      </c>
      <c r="N608" s="470">
        <v>25000</v>
      </c>
      <c r="O608" s="471">
        <v>6.8000000000000005E-2</v>
      </c>
      <c r="P608" s="472">
        <v>3.8748312753933011E-4</v>
      </c>
      <c r="Q608" s="472">
        <v>0.2</v>
      </c>
      <c r="R608" s="472">
        <v>0.25</v>
      </c>
    </row>
    <row r="609" spans="3:18">
      <c r="C609" s="482" t="s">
        <v>185</v>
      </c>
      <c r="D609" s="483" t="s">
        <v>1160</v>
      </c>
      <c r="E609" s="484"/>
      <c r="F609" s="482" t="s">
        <v>154</v>
      </c>
      <c r="G609" s="485" t="s">
        <v>147</v>
      </c>
      <c r="H609" s="468" t="s">
        <v>1138</v>
      </c>
      <c r="I609" s="468">
        <v>46300</v>
      </c>
      <c r="J609" s="467" t="s">
        <v>148</v>
      </c>
      <c r="K609" s="469">
        <v>25000</v>
      </c>
      <c r="L609" s="469">
        <v>25004.62</v>
      </c>
      <c r="M609" s="469">
        <v>25411.41</v>
      </c>
      <c r="N609" s="470">
        <v>25000</v>
      </c>
      <c r="O609" s="471">
        <v>6.7500000000000004E-2</v>
      </c>
      <c r="P609" s="472">
        <v>3.8919927705618671E-4</v>
      </c>
      <c r="Q609" s="472">
        <v>0.2</v>
      </c>
      <c r="R609" s="472">
        <v>0.25</v>
      </c>
    </row>
    <row r="610" spans="3:18">
      <c r="C610" s="482" t="s">
        <v>185</v>
      </c>
      <c r="D610" s="483" t="s">
        <v>1160</v>
      </c>
      <c r="E610" s="484"/>
      <c r="F610" s="482" t="s">
        <v>154</v>
      </c>
      <c r="G610" s="485" t="s">
        <v>147</v>
      </c>
      <c r="H610" s="468" t="s">
        <v>1138</v>
      </c>
      <c r="I610" s="468">
        <v>46300</v>
      </c>
      <c r="J610" s="467" t="s">
        <v>148</v>
      </c>
      <c r="K610" s="470">
        <v>25000</v>
      </c>
      <c r="L610" s="469">
        <v>25004.62</v>
      </c>
      <c r="M610" s="469">
        <v>25411.41</v>
      </c>
      <c r="N610" s="470">
        <v>25000</v>
      </c>
      <c r="O610" s="471">
        <v>6.7500000000000004E-2</v>
      </c>
      <c r="P610" s="472">
        <v>3.8919927705618671E-4</v>
      </c>
      <c r="Q610" s="472">
        <v>0.2</v>
      </c>
      <c r="R610" s="472">
        <v>0.25</v>
      </c>
    </row>
    <row r="611" spans="3:18">
      <c r="C611" s="482" t="s">
        <v>185</v>
      </c>
      <c r="D611" s="483" t="s">
        <v>1160</v>
      </c>
      <c r="E611" s="484"/>
      <c r="F611" s="482" t="s">
        <v>154</v>
      </c>
      <c r="G611" s="485" t="s">
        <v>147</v>
      </c>
      <c r="H611" s="468" t="s">
        <v>1138</v>
      </c>
      <c r="I611" s="468">
        <v>46300</v>
      </c>
      <c r="J611" s="467" t="s">
        <v>148</v>
      </c>
      <c r="K611" s="470">
        <v>25000</v>
      </c>
      <c r="L611" s="469">
        <v>25004.62</v>
      </c>
      <c r="M611" s="469">
        <v>25411.41</v>
      </c>
      <c r="N611" s="470">
        <v>25000</v>
      </c>
      <c r="O611" s="471">
        <v>6.7500000000000004E-2</v>
      </c>
      <c r="P611" s="472">
        <v>3.8919927705618671E-4</v>
      </c>
      <c r="Q611" s="472">
        <v>0.2</v>
      </c>
      <c r="R611" s="472">
        <v>0.25</v>
      </c>
    </row>
    <row r="612" spans="3:18">
      <c r="C612" s="482" t="s">
        <v>185</v>
      </c>
      <c r="D612" s="483" t="s">
        <v>1160</v>
      </c>
      <c r="E612" s="484"/>
      <c r="F612" s="482" t="s">
        <v>154</v>
      </c>
      <c r="G612" s="485" t="s">
        <v>147</v>
      </c>
      <c r="H612" s="468" t="s">
        <v>1138</v>
      </c>
      <c r="I612" s="468">
        <v>46300</v>
      </c>
      <c r="J612" s="467" t="s">
        <v>148</v>
      </c>
      <c r="K612" s="470">
        <v>25000</v>
      </c>
      <c r="L612" s="469">
        <v>25004.62</v>
      </c>
      <c r="M612" s="469">
        <v>25411.41</v>
      </c>
      <c r="N612" s="470">
        <v>25000</v>
      </c>
      <c r="O612" s="471">
        <v>6.7500000000000004E-2</v>
      </c>
      <c r="P612" s="472">
        <v>3.8919927705618671E-4</v>
      </c>
      <c r="Q612" s="472">
        <v>0.2</v>
      </c>
      <c r="R612" s="472">
        <v>0.25</v>
      </c>
    </row>
    <row r="613" spans="3:18">
      <c r="C613" s="482" t="s">
        <v>185</v>
      </c>
      <c r="D613" s="483" t="s">
        <v>1160</v>
      </c>
      <c r="E613" s="484"/>
      <c r="F613" s="482" t="s">
        <v>154</v>
      </c>
      <c r="G613" s="485" t="s">
        <v>147</v>
      </c>
      <c r="H613" s="468" t="s">
        <v>1138</v>
      </c>
      <c r="I613" s="468">
        <v>46300</v>
      </c>
      <c r="J613" s="467" t="s">
        <v>148</v>
      </c>
      <c r="K613" s="469">
        <v>25000</v>
      </c>
      <c r="L613" s="469">
        <v>25004.62</v>
      </c>
      <c r="M613" s="469">
        <v>25411.41</v>
      </c>
      <c r="N613" s="470">
        <v>25000</v>
      </c>
      <c r="O613" s="471">
        <v>6.7500000000000004E-2</v>
      </c>
      <c r="P613" s="472">
        <v>3.8919927705618671E-4</v>
      </c>
      <c r="Q613" s="472">
        <v>0.2</v>
      </c>
      <c r="R613" s="472">
        <v>0.25</v>
      </c>
    </row>
    <row r="614" spans="3:18">
      <c r="C614" s="482" t="s">
        <v>185</v>
      </c>
      <c r="D614" s="483" t="s">
        <v>1160</v>
      </c>
      <c r="E614" s="484"/>
      <c r="F614" s="482" t="s">
        <v>154</v>
      </c>
      <c r="G614" s="485" t="s">
        <v>147</v>
      </c>
      <c r="H614" s="468" t="s">
        <v>1138</v>
      </c>
      <c r="I614" s="468">
        <v>46300</v>
      </c>
      <c r="J614" s="467" t="s">
        <v>148</v>
      </c>
      <c r="K614" s="469">
        <v>25000</v>
      </c>
      <c r="L614" s="469">
        <v>25004.62</v>
      </c>
      <c r="M614" s="469">
        <v>25411.41</v>
      </c>
      <c r="N614" s="470">
        <v>25000</v>
      </c>
      <c r="O614" s="471">
        <v>6.7500000000000004E-2</v>
      </c>
      <c r="P614" s="472">
        <v>3.8919927705618671E-4</v>
      </c>
      <c r="Q614" s="472">
        <v>0.2</v>
      </c>
      <c r="R614" s="472">
        <v>0.25</v>
      </c>
    </row>
    <row r="615" spans="3:18">
      <c r="C615" s="482" t="s">
        <v>185</v>
      </c>
      <c r="D615" s="483" t="s">
        <v>1160</v>
      </c>
      <c r="E615" s="484"/>
      <c r="F615" s="482" t="s">
        <v>154</v>
      </c>
      <c r="G615" s="485" t="s">
        <v>147</v>
      </c>
      <c r="H615" s="468" t="s">
        <v>1138</v>
      </c>
      <c r="I615" s="468">
        <v>46300</v>
      </c>
      <c r="J615" s="467" t="s">
        <v>148</v>
      </c>
      <c r="K615" s="469">
        <v>25000</v>
      </c>
      <c r="L615" s="469">
        <v>25004.62</v>
      </c>
      <c r="M615" s="469">
        <v>25411.41</v>
      </c>
      <c r="N615" s="470">
        <v>25000</v>
      </c>
      <c r="O615" s="471">
        <v>6.7500000000000004E-2</v>
      </c>
      <c r="P615" s="472">
        <v>3.8919927705618671E-4</v>
      </c>
      <c r="Q615" s="472">
        <v>0.2</v>
      </c>
      <c r="R615" s="472">
        <v>0.25</v>
      </c>
    </row>
    <row r="616" spans="3:18">
      <c r="C616" s="482" t="s">
        <v>185</v>
      </c>
      <c r="D616" s="483" t="s">
        <v>1160</v>
      </c>
      <c r="E616" s="484"/>
      <c r="F616" s="482" t="s">
        <v>154</v>
      </c>
      <c r="G616" s="485" t="s">
        <v>147</v>
      </c>
      <c r="H616" s="468" t="s">
        <v>1138</v>
      </c>
      <c r="I616" s="468">
        <v>46300</v>
      </c>
      <c r="J616" s="467" t="s">
        <v>148</v>
      </c>
      <c r="K616" s="469">
        <v>25000</v>
      </c>
      <c r="L616" s="469">
        <v>25004.62</v>
      </c>
      <c r="M616" s="469">
        <v>25411.41</v>
      </c>
      <c r="N616" s="470">
        <v>25000</v>
      </c>
      <c r="O616" s="471">
        <v>6.7500000000000004E-2</v>
      </c>
      <c r="P616" s="472">
        <v>3.8919927705618671E-4</v>
      </c>
      <c r="Q616" s="472">
        <v>0.2</v>
      </c>
      <c r="R616" s="472">
        <v>0.25</v>
      </c>
    </row>
    <row r="617" spans="3:18">
      <c r="C617" s="482" t="s">
        <v>185</v>
      </c>
      <c r="D617" s="483" t="s">
        <v>1160</v>
      </c>
      <c r="E617" s="484"/>
      <c r="F617" s="482" t="s">
        <v>154</v>
      </c>
      <c r="G617" s="485" t="s">
        <v>147</v>
      </c>
      <c r="H617" s="468" t="s">
        <v>1138</v>
      </c>
      <c r="I617" s="468">
        <v>46300</v>
      </c>
      <c r="J617" s="467" t="s">
        <v>148</v>
      </c>
      <c r="K617" s="469">
        <v>25000</v>
      </c>
      <c r="L617" s="469">
        <v>25004.62</v>
      </c>
      <c r="M617" s="469">
        <v>25411.41</v>
      </c>
      <c r="N617" s="470">
        <v>25000</v>
      </c>
      <c r="O617" s="471">
        <v>6.7500000000000004E-2</v>
      </c>
      <c r="P617" s="472">
        <v>3.8919927705618671E-4</v>
      </c>
      <c r="Q617" s="472">
        <v>0.2</v>
      </c>
      <c r="R617" s="472">
        <v>0.25</v>
      </c>
    </row>
    <row r="618" spans="3:18">
      <c r="C618" s="482" t="s">
        <v>185</v>
      </c>
      <c r="D618" s="483" t="s">
        <v>1160</v>
      </c>
      <c r="E618" s="484"/>
      <c r="F618" s="482" t="s">
        <v>154</v>
      </c>
      <c r="G618" s="485" t="s">
        <v>147</v>
      </c>
      <c r="H618" s="468" t="s">
        <v>1138</v>
      </c>
      <c r="I618" s="468">
        <v>46300</v>
      </c>
      <c r="J618" s="467" t="s">
        <v>148</v>
      </c>
      <c r="K618" s="469">
        <v>25000</v>
      </c>
      <c r="L618" s="469">
        <v>25004.62</v>
      </c>
      <c r="M618" s="469">
        <v>25411.41</v>
      </c>
      <c r="N618" s="470">
        <v>25000</v>
      </c>
      <c r="O618" s="471">
        <v>6.7500000000000004E-2</v>
      </c>
      <c r="P618" s="472">
        <v>3.8919927705618671E-4</v>
      </c>
      <c r="Q618" s="472">
        <v>0.2</v>
      </c>
      <c r="R618" s="472">
        <v>0.25</v>
      </c>
    </row>
    <row r="619" spans="3:18">
      <c r="C619" s="482" t="s">
        <v>185</v>
      </c>
      <c r="D619" s="483" t="s">
        <v>1160</v>
      </c>
      <c r="E619" s="484"/>
      <c r="F619" s="482" t="s">
        <v>154</v>
      </c>
      <c r="G619" s="485" t="s">
        <v>147</v>
      </c>
      <c r="H619" s="468" t="s">
        <v>1138</v>
      </c>
      <c r="I619" s="468">
        <v>46300</v>
      </c>
      <c r="J619" s="467" t="s">
        <v>148</v>
      </c>
      <c r="K619" s="469">
        <v>25000</v>
      </c>
      <c r="L619" s="469">
        <v>25004.62</v>
      </c>
      <c r="M619" s="469">
        <v>25411.41</v>
      </c>
      <c r="N619" s="470">
        <v>25000</v>
      </c>
      <c r="O619" s="471">
        <v>6.7500000000000004E-2</v>
      </c>
      <c r="P619" s="472">
        <v>3.8919927705618671E-4</v>
      </c>
      <c r="Q619" s="472">
        <v>0.2</v>
      </c>
      <c r="R619" s="472">
        <v>0.25</v>
      </c>
    </row>
    <row r="620" spans="3:18">
      <c r="C620" s="482" t="s">
        <v>185</v>
      </c>
      <c r="D620" s="483" t="s">
        <v>1160</v>
      </c>
      <c r="E620" s="484"/>
      <c r="F620" s="482" t="s">
        <v>154</v>
      </c>
      <c r="G620" s="485" t="s">
        <v>147</v>
      </c>
      <c r="H620" s="468" t="s">
        <v>1138</v>
      </c>
      <c r="I620" s="468">
        <v>46300</v>
      </c>
      <c r="J620" s="467" t="s">
        <v>148</v>
      </c>
      <c r="K620" s="469">
        <v>25000</v>
      </c>
      <c r="L620" s="469">
        <v>25004.62</v>
      </c>
      <c r="M620" s="469">
        <v>25411.41</v>
      </c>
      <c r="N620" s="470">
        <v>25000</v>
      </c>
      <c r="O620" s="471">
        <v>6.7500000000000004E-2</v>
      </c>
      <c r="P620" s="472">
        <v>3.8919927705618671E-4</v>
      </c>
      <c r="Q620" s="472">
        <v>0.2</v>
      </c>
      <c r="R620" s="472">
        <v>0.25</v>
      </c>
    </row>
    <row r="621" spans="3:18">
      <c r="C621" s="482" t="s">
        <v>185</v>
      </c>
      <c r="D621" s="483" t="s">
        <v>1160</v>
      </c>
      <c r="E621" s="484"/>
      <c r="F621" s="482" t="s">
        <v>154</v>
      </c>
      <c r="G621" s="485" t="s">
        <v>147</v>
      </c>
      <c r="H621" s="468" t="s">
        <v>1138</v>
      </c>
      <c r="I621" s="468">
        <v>46300</v>
      </c>
      <c r="J621" s="467" t="s">
        <v>148</v>
      </c>
      <c r="K621" s="469">
        <v>25000</v>
      </c>
      <c r="L621" s="469">
        <v>25004.62</v>
      </c>
      <c r="M621" s="469">
        <v>25411.41</v>
      </c>
      <c r="N621" s="470">
        <v>25000</v>
      </c>
      <c r="O621" s="471">
        <v>6.7500000000000004E-2</v>
      </c>
      <c r="P621" s="472">
        <v>3.8919927705618671E-4</v>
      </c>
      <c r="Q621" s="472">
        <v>0.2</v>
      </c>
      <c r="R621" s="472">
        <v>0.25</v>
      </c>
    </row>
    <row r="622" spans="3:18">
      <c r="C622" s="482" t="s">
        <v>185</v>
      </c>
      <c r="D622" s="483" t="s">
        <v>1160</v>
      </c>
      <c r="E622" s="484"/>
      <c r="F622" s="482" t="s">
        <v>154</v>
      </c>
      <c r="G622" s="485" t="s">
        <v>147</v>
      </c>
      <c r="H622" s="468" t="s">
        <v>1138</v>
      </c>
      <c r="I622" s="468">
        <v>46300</v>
      </c>
      <c r="J622" s="467" t="s">
        <v>148</v>
      </c>
      <c r="K622" s="469">
        <v>25000</v>
      </c>
      <c r="L622" s="469">
        <v>25004.62</v>
      </c>
      <c r="M622" s="469">
        <v>25411.41</v>
      </c>
      <c r="N622" s="470">
        <v>25000</v>
      </c>
      <c r="O622" s="471">
        <v>6.7500000000000004E-2</v>
      </c>
      <c r="P622" s="472">
        <v>3.8919927705618671E-4</v>
      </c>
      <c r="Q622" s="472">
        <v>0.2</v>
      </c>
      <c r="R622" s="472">
        <v>0.25</v>
      </c>
    </row>
    <row r="623" spans="3:18">
      <c r="C623" s="482" t="s">
        <v>185</v>
      </c>
      <c r="D623" s="483" t="s">
        <v>1160</v>
      </c>
      <c r="E623" s="484"/>
      <c r="F623" s="482" t="s">
        <v>154</v>
      </c>
      <c r="G623" s="485" t="s">
        <v>147</v>
      </c>
      <c r="H623" s="468" t="s">
        <v>1138</v>
      </c>
      <c r="I623" s="468">
        <v>46300</v>
      </c>
      <c r="J623" s="467" t="s">
        <v>148</v>
      </c>
      <c r="K623" s="469">
        <v>25000</v>
      </c>
      <c r="L623" s="469">
        <v>25004.62</v>
      </c>
      <c r="M623" s="469">
        <v>25411.41</v>
      </c>
      <c r="N623" s="470">
        <v>25000</v>
      </c>
      <c r="O623" s="471">
        <v>6.7500000000000004E-2</v>
      </c>
      <c r="P623" s="472">
        <v>3.8919927705618671E-4</v>
      </c>
      <c r="Q623" s="472">
        <v>0.2</v>
      </c>
      <c r="R623" s="472">
        <v>0.25</v>
      </c>
    </row>
    <row r="624" spans="3:18">
      <c r="C624" s="482" t="s">
        <v>185</v>
      </c>
      <c r="D624" s="483" t="s">
        <v>1160</v>
      </c>
      <c r="E624" s="484"/>
      <c r="F624" s="482" t="s">
        <v>154</v>
      </c>
      <c r="G624" s="485" t="s">
        <v>147</v>
      </c>
      <c r="H624" s="468" t="s">
        <v>1138</v>
      </c>
      <c r="I624" s="468">
        <v>46300</v>
      </c>
      <c r="J624" s="467" t="s">
        <v>148</v>
      </c>
      <c r="K624" s="469">
        <v>25000</v>
      </c>
      <c r="L624" s="469">
        <v>25004.62</v>
      </c>
      <c r="M624" s="469">
        <v>25411.41</v>
      </c>
      <c r="N624" s="470">
        <v>25000</v>
      </c>
      <c r="O624" s="471">
        <v>6.7500000000000004E-2</v>
      </c>
      <c r="P624" s="472">
        <v>3.8919927705618671E-4</v>
      </c>
      <c r="Q624" s="472">
        <v>0.2</v>
      </c>
      <c r="R624" s="472">
        <v>0.25</v>
      </c>
    </row>
    <row r="625" spans="3:18">
      <c r="C625" s="482" t="s">
        <v>185</v>
      </c>
      <c r="D625" s="483" t="s">
        <v>1160</v>
      </c>
      <c r="E625" s="484"/>
      <c r="F625" s="482" t="s">
        <v>154</v>
      </c>
      <c r="G625" s="485" t="s">
        <v>147</v>
      </c>
      <c r="H625" s="468" t="s">
        <v>1138</v>
      </c>
      <c r="I625" s="468">
        <v>46300</v>
      </c>
      <c r="J625" s="467" t="s">
        <v>148</v>
      </c>
      <c r="K625" s="469">
        <v>25000</v>
      </c>
      <c r="L625" s="469">
        <v>25004.62</v>
      </c>
      <c r="M625" s="469">
        <v>25411.41</v>
      </c>
      <c r="N625" s="470">
        <v>25000</v>
      </c>
      <c r="O625" s="471">
        <v>6.7500000000000004E-2</v>
      </c>
      <c r="P625" s="472">
        <v>3.8919927705618671E-4</v>
      </c>
      <c r="Q625" s="472">
        <v>0.2</v>
      </c>
      <c r="R625" s="472">
        <v>0.25</v>
      </c>
    </row>
    <row r="626" spans="3:18">
      <c r="C626" s="482" t="s">
        <v>185</v>
      </c>
      <c r="D626" s="483" t="s">
        <v>1160</v>
      </c>
      <c r="E626" s="484"/>
      <c r="F626" s="482" t="s">
        <v>154</v>
      </c>
      <c r="G626" s="485" t="s">
        <v>147</v>
      </c>
      <c r="H626" s="468" t="s">
        <v>1138</v>
      </c>
      <c r="I626" s="468">
        <v>46300</v>
      </c>
      <c r="J626" s="467" t="s">
        <v>148</v>
      </c>
      <c r="K626" s="469">
        <v>25000</v>
      </c>
      <c r="L626" s="469">
        <v>25004.62</v>
      </c>
      <c r="M626" s="469">
        <v>25411.41</v>
      </c>
      <c r="N626" s="470">
        <v>25000</v>
      </c>
      <c r="O626" s="471">
        <v>6.7500000000000004E-2</v>
      </c>
      <c r="P626" s="472">
        <v>3.8919927705618671E-4</v>
      </c>
      <c r="Q626" s="472">
        <v>0.2</v>
      </c>
      <c r="R626" s="472">
        <v>0.25</v>
      </c>
    </row>
    <row r="627" spans="3:18">
      <c r="C627" s="482" t="s">
        <v>185</v>
      </c>
      <c r="D627" s="483" t="s">
        <v>1160</v>
      </c>
      <c r="E627" s="484"/>
      <c r="F627" s="482" t="s">
        <v>154</v>
      </c>
      <c r="G627" s="485" t="s">
        <v>147</v>
      </c>
      <c r="H627" s="468" t="s">
        <v>1138</v>
      </c>
      <c r="I627" s="468">
        <v>46300</v>
      </c>
      <c r="J627" s="467" t="s">
        <v>148</v>
      </c>
      <c r="K627" s="469">
        <v>25000</v>
      </c>
      <c r="L627" s="469">
        <v>25004.62</v>
      </c>
      <c r="M627" s="469">
        <v>25411.41</v>
      </c>
      <c r="N627" s="470">
        <v>25000</v>
      </c>
      <c r="O627" s="471">
        <v>6.7500000000000004E-2</v>
      </c>
      <c r="P627" s="472">
        <v>3.8919927705618671E-4</v>
      </c>
      <c r="Q627" s="472">
        <v>0.2</v>
      </c>
      <c r="R627" s="472">
        <v>0.25</v>
      </c>
    </row>
    <row r="628" spans="3:18">
      <c r="C628" s="482" t="s">
        <v>185</v>
      </c>
      <c r="D628" s="483" t="s">
        <v>1160</v>
      </c>
      <c r="E628" s="484"/>
      <c r="F628" s="482" t="s">
        <v>154</v>
      </c>
      <c r="G628" s="485" t="s">
        <v>147</v>
      </c>
      <c r="H628" s="468" t="s">
        <v>1138</v>
      </c>
      <c r="I628" s="468">
        <v>46300</v>
      </c>
      <c r="J628" s="467" t="s">
        <v>148</v>
      </c>
      <c r="K628" s="469">
        <v>25000</v>
      </c>
      <c r="L628" s="469">
        <v>25004.62</v>
      </c>
      <c r="M628" s="469">
        <v>25411.41</v>
      </c>
      <c r="N628" s="470">
        <v>25000</v>
      </c>
      <c r="O628" s="471">
        <v>6.7500000000000004E-2</v>
      </c>
      <c r="P628" s="472">
        <v>3.8919927705618671E-4</v>
      </c>
      <c r="Q628" s="472">
        <v>0.2</v>
      </c>
      <c r="R628" s="472">
        <v>0.25</v>
      </c>
    </row>
    <row r="629" spans="3:18">
      <c r="C629" s="482" t="s">
        <v>185</v>
      </c>
      <c r="D629" s="483" t="s">
        <v>1160</v>
      </c>
      <c r="E629" s="484"/>
      <c r="F629" s="482" t="s">
        <v>154</v>
      </c>
      <c r="G629" s="485" t="s">
        <v>147</v>
      </c>
      <c r="H629" s="468" t="s">
        <v>1138</v>
      </c>
      <c r="I629" s="468">
        <v>46300</v>
      </c>
      <c r="J629" s="467" t="s">
        <v>148</v>
      </c>
      <c r="K629" s="469">
        <v>25000</v>
      </c>
      <c r="L629" s="469">
        <v>25004.62</v>
      </c>
      <c r="M629" s="469">
        <v>25411.41</v>
      </c>
      <c r="N629" s="470">
        <v>25000</v>
      </c>
      <c r="O629" s="471">
        <v>6.7500000000000004E-2</v>
      </c>
      <c r="P629" s="472">
        <v>3.8919927705618671E-4</v>
      </c>
      <c r="Q629" s="472">
        <v>0.2</v>
      </c>
      <c r="R629" s="472">
        <v>0.25</v>
      </c>
    </row>
    <row r="630" spans="3:18">
      <c r="C630" s="482" t="s">
        <v>185</v>
      </c>
      <c r="D630" s="483" t="s">
        <v>1160</v>
      </c>
      <c r="E630" s="484"/>
      <c r="F630" s="482" t="s">
        <v>154</v>
      </c>
      <c r="G630" s="485" t="s">
        <v>147</v>
      </c>
      <c r="H630" s="468" t="s">
        <v>1138</v>
      </c>
      <c r="I630" s="468">
        <v>46300</v>
      </c>
      <c r="J630" s="467" t="s">
        <v>148</v>
      </c>
      <c r="K630" s="469">
        <v>25000</v>
      </c>
      <c r="L630" s="469">
        <v>25004.62</v>
      </c>
      <c r="M630" s="469">
        <v>25411.41</v>
      </c>
      <c r="N630" s="470">
        <v>25000</v>
      </c>
      <c r="O630" s="471">
        <v>6.7500000000000004E-2</v>
      </c>
      <c r="P630" s="472">
        <v>3.8919927705618671E-4</v>
      </c>
      <c r="Q630" s="472">
        <v>0.2</v>
      </c>
      <c r="R630" s="472">
        <v>0.25</v>
      </c>
    </row>
    <row r="631" spans="3:18">
      <c r="C631" s="482" t="s">
        <v>185</v>
      </c>
      <c r="D631" s="483" t="s">
        <v>1160</v>
      </c>
      <c r="E631" s="484"/>
      <c r="F631" s="482" t="s">
        <v>154</v>
      </c>
      <c r="G631" s="485" t="s">
        <v>147</v>
      </c>
      <c r="H631" s="468" t="s">
        <v>1138</v>
      </c>
      <c r="I631" s="468">
        <v>46300</v>
      </c>
      <c r="J631" s="467" t="s">
        <v>148</v>
      </c>
      <c r="K631" s="469">
        <v>25000</v>
      </c>
      <c r="L631" s="469">
        <v>25004.62</v>
      </c>
      <c r="M631" s="469">
        <v>25411.41</v>
      </c>
      <c r="N631" s="470">
        <v>25000</v>
      </c>
      <c r="O631" s="471">
        <v>6.7500000000000004E-2</v>
      </c>
      <c r="P631" s="472">
        <v>3.8919927705618671E-4</v>
      </c>
      <c r="Q631" s="472">
        <v>0.2</v>
      </c>
      <c r="R631" s="472">
        <v>0.25</v>
      </c>
    </row>
    <row r="632" spans="3:18">
      <c r="C632" s="482" t="s">
        <v>185</v>
      </c>
      <c r="D632" s="483" t="s">
        <v>1160</v>
      </c>
      <c r="E632" s="484"/>
      <c r="F632" s="482" t="s">
        <v>154</v>
      </c>
      <c r="G632" s="485" t="s">
        <v>147</v>
      </c>
      <c r="H632" s="468" t="s">
        <v>1138</v>
      </c>
      <c r="I632" s="468">
        <v>46300</v>
      </c>
      <c r="J632" s="467" t="s">
        <v>148</v>
      </c>
      <c r="K632" s="469">
        <v>25000</v>
      </c>
      <c r="L632" s="469">
        <v>25004.62</v>
      </c>
      <c r="M632" s="469">
        <v>25411.41</v>
      </c>
      <c r="N632" s="470">
        <v>25000</v>
      </c>
      <c r="O632" s="471">
        <v>6.7500000000000004E-2</v>
      </c>
      <c r="P632" s="472">
        <v>3.8919927705618671E-4</v>
      </c>
      <c r="Q632" s="472">
        <v>0.2</v>
      </c>
      <c r="R632" s="472">
        <v>0.25</v>
      </c>
    </row>
    <row r="633" spans="3:18">
      <c r="C633" s="482" t="s">
        <v>185</v>
      </c>
      <c r="D633" s="483" t="s">
        <v>1160</v>
      </c>
      <c r="E633" s="484"/>
      <c r="F633" s="482" t="s">
        <v>154</v>
      </c>
      <c r="G633" s="485" t="s">
        <v>147</v>
      </c>
      <c r="H633" s="468" t="s">
        <v>1138</v>
      </c>
      <c r="I633" s="468">
        <v>46300</v>
      </c>
      <c r="J633" s="467" t="s">
        <v>148</v>
      </c>
      <c r="K633" s="469">
        <v>25000</v>
      </c>
      <c r="L633" s="469">
        <v>25004.62</v>
      </c>
      <c r="M633" s="469">
        <v>25411.41</v>
      </c>
      <c r="N633" s="470">
        <v>25000</v>
      </c>
      <c r="O633" s="471">
        <v>6.7500000000000004E-2</v>
      </c>
      <c r="P633" s="472">
        <v>3.8919927705618671E-4</v>
      </c>
      <c r="Q633" s="472">
        <v>0.2</v>
      </c>
      <c r="R633" s="472">
        <v>0.25</v>
      </c>
    </row>
    <row r="634" spans="3:18">
      <c r="C634" s="482" t="s">
        <v>185</v>
      </c>
      <c r="D634" s="483" t="s">
        <v>1160</v>
      </c>
      <c r="E634" s="484"/>
      <c r="F634" s="482" t="s">
        <v>154</v>
      </c>
      <c r="G634" s="485" t="s">
        <v>147</v>
      </c>
      <c r="H634" s="468" t="s">
        <v>1138</v>
      </c>
      <c r="I634" s="468">
        <v>46300</v>
      </c>
      <c r="J634" s="467" t="s">
        <v>148</v>
      </c>
      <c r="K634" s="469">
        <v>25000</v>
      </c>
      <c r="L634" s="469">
        <v>25004.62</v>
      </c>
      <c r="M634" s="469">
        <v>25411.41</v>
      </c>
      <c r="N634" s="470">
        <v>25000</v>
      </c>
      <c r="O634" s="471">
        <v>6.7500000000000004E-2</v>
      </c>
      <c r="P634" s="472">
        <v>3.8919927705618671E-4</v>
      </c>
      <c r="Q634" s="472">
        <v>0.2</v>
      </c>
      <c r="R634" s="472">
        <v>0.25</v>
      </c>
    </row>
    <row r="635" spans="3:18">
      <c r="C635" s="482" t="s">
        <v>185</v>
      </c>
      <c r="D635" s="483" t="s">
        <v>1160</v>
      </c>
      <c r="E635" s="484"/>
      <c r="F635" s="482" t="s">
        <v>154</v>
      </c>
      <c r="G635" s="485" t="s">
        <v>147</v>
      </c>
      <c r="H635" s="468" t="s">
        <v>1138</v>
      </c>
      <c r="I635" s="468">
        <v>46300</v>
      </c>
      <c r="J635" s="467" t="s">
        <v>148</v>
      </c>
      <c r="K635" s="469">
        <v>25000</v>
      </c>
      <c r="L635" s="469">
        <v>25004.62</v>
      </c>
      <c r="M635" s="469">
        <v>25411.41</v>
      </c>
      <c r="N635" s="470">
        <v>25000</v>
      </c>
      <c r="O635" s="471">
        <v>6.7500000000000004E-2</v>
      </c>
      <c r="P635" s="472">
        <v>3.8919927705618671E-4</v>
      </c>
      <c r="Q635" s="472">
        <v>0.2</v>
      </c>
      <c r="R635" s="472">
        <v>0.25</v>
      </c>
    </row>
    <row r="636" spans="3:18">
      <c r="C636" s="482" t="s">
        <v>185</v>
      </c>
      <c r="D636" s="483" t="s">
        <v>1160</v>
      </c>
      <c r="E636" s="484"/>
      <c r="F636" s="482" t="s">
        <v>154</v>
      </c>
      <c r="G636" s="485" t="s">
        <v>147</v>
      </c>
      <c r="H636" s="468" t="s">
        <v>1138</v>
      </c>
      <c r="I636" s="468">
        <v>46300</v>
      </c>
      <c r="J636" s="467" t="s">
        <v>148</v>
      </c>
      <c r="K636" s="469">
        <v>25000</v>
      </c>
      <c r="L636" s="469">
        <v>25004.62</v>
      </c>
      <c r="M636" s="469">
        <v>25411.41</v>
      </c>
      <c r="N636" s="470">
        <v>25000</v>
      </c>
      <c r="O636" s="471">
        <v>6.7500000000000004E-2</v>
      </c>
      <c r="P636" s="472">
        <v>3.8919927705618671E-4</v>
      </c>
      <c r="Q636" s="472">
        <v>0.2</v>
      </c>
      <c r="R636" s="472">
        <v>0.25</v>
      </c>
    </row>
    <row r="637" spans="3:18">
      <c r="C637" s="482" t="s">
        <v>185</v>
      </c>
      <c r="D637" s="483" t="s">
        <v>1160</v>
      </c>
      <c r="E637" s="484"/>
      <c r="F637" s="482" t="s">
        <v>154</v>
      </c>
      <c r="G637" s="485" t="s">
        <v>147</v>
      </c>
      <c r="H637" s="468" t="s">
        <v>1138</v>
      </c>
      <c r="I637" s="468">
        <v>46300</v>
      </c>
      <c r="J637" s="467" t="s">
        <v>148</v>
      </c>
      <c r="K637" s="469">
        <v>25000</v>
      </c>
      <c r="L637" s="469">
        <v>25004.62</v>
      </c>
      <c r="M637" s="469">
        <v>25411.41</v>
      </c>
      <c r="N637" s="470">
        <v>25000</v>
      </c>
      <c r="O637" s="471">
        <v>6.7500000000000004E-2</v>
      </c>
      <c r="P637" s="472">
        <v>3.8919927705618671E-4</v>
      </c>
      <c r="Q637" s="472">
        <v>0.2</v>
      </c>
      <c r="R637" s="472">
        <v>0.25</v>
      </c>
    </row>
    <row r="638" spans="3:18">
      <c r="C638" s="482" t="s">
        <v>185</v>
      </c>
      <c r="D638" s="483" t="s">
        <v>1160</v>
      </c>
      <c r="E638" s="484"/>
      <c r="F638" s="482" t="s">
        <v>154</v>
      </c>
      <c r="G638" s="485" t="s">
        <v>147</v>
      </c>
      <c r="H638" s="468" t="s">
        <v>1138</v>
      </c>
      <c r="I638" s="468">
        <v>46300</v>
      </c>
      <c r="J638" s="467" t="s">
        <v>148</v>
      </c>
      <c r="K638" s="469">
        <v>25000</v>
      </c>
      <c r="L638" s="469">
        <v>25004.62</v>
      </c>
      <c r="M638" s="469">
        <v>25411.41</v>
      </c>
      <c r="N638" s="470">
        <v>25000</v>
      </c>
      <c r="O638" s="471">
        <v>6.7500000000000004E-2</v>
      </c>
      <c r="P638" s="472">
        <v>3.8919927705618671E-4</v>
      </c>
      <c r="Q638" s="472">
        <v>0.2</v>
      </c>
      <c r="R638" s="472">
        <v>0.25</v>
      </c>
    </row>
    <row r="639" spans="3:18">
      <c r="C639" s="482" t="s">
        <v>185</v>
      </c>
      <c r="D639" s="483" t="s">
        <v>1160</v>
      </c>
      <c r="E639" s="484"/>
      <c r="F639" s="482" t="s">
        <v>154</v>
      </c>
      <c r="G639" s="485" t="s">
        <v>147</v>
      </c>
      <c r="H639" s="468" t="s">
        <v>1138</v>
      </c>
      <c r="I639" s="468">
        <v>46300</v>
      </c>
      <c r="J639" s="467" t="s">
        <v>148</v>
      </c>
      <c r="K639" s="469">
        <v>25000</v>
      </c>
      <c r="L639" s="469">
        <v>25004.62</v>
      </c>
      <c r="M639" s="469">
        <v>25411.41</v>
      </c>
      <c r="N639" s="470">
        <v>25000</v>
      </c>
      <c r="O639" s="471">
        <v>6.7500000000000004E-2</v>
      </c>
      <c r="P639" s="472">
        <v>3.8919927705618671E-4</v>
      </c>
      <c r="Q639" s="472">
        <v>0.2</v>
      </c>
      <c r="R639" s="472">
        <v>0.25</v>
      </c>
    </row>
    <row r="640" spans="3:18">
      <c r="C640" s="482" t="s">
        <v>185</v>
      </c>
      <c r="D640" s="483" t="s">
        <v>1160</v>
      </c>
      <c r="E640" s="484"/>
      <c r="F640" s="482" t="s">
        <v>154</v>
      </c>
      <c r="G640" s="485" t="s">
        <v>147</v>
      </c>
      <c r="H640" s="468" t="s">
        <v>1138</v>
      </c>
      <c r="I640" s="468">
        <v>46300</v>
      </c>
      <c r="J640" s="467" t="s">
        <v>148</v>
      </c>
      <c r="K640" s="469">
        <v>25000</v>
      </c>
      <c r="L640" s="469">
        <v>25004.62</v>
      </c>
      <c r="M640" s="469">
        <v>25411.41</v>
      </c>
      <c r="N640" s="470">
        <v>25000</v>
      </c>
      <c r="O640" s="471">
        <v>6.7500000000000004E-2</v>
      </c>
      <c r="P640" s="472">
        <v>3.8919927705618671E-4</v>
      </c>
      <c r="Q640" s="472">
        <v>0.2</v>
      </c>
      <c r="R640" s="472">
        <v>0.25</v>
      </c>
    </row>
    <row r="641" spans="3:18">
      <c r="C641" s="482" t="s">
        <v>185</v>
      </c>
      <c r="D641" s="483" t="s">
        <v>1160</v>
      </c>
      <c r="E641" s="484"/>
      <c r="F641" s="482" t="s">
        <v>154</v>
      </c>
      <c r="G641" s="485" t="s">
        <v>147</v>
      </c>
      <c r="H641" s="468" t="s">
        <v>1138</v>
      </c>
      <c r="I641" s="468">
        <v>46300</v>
      </c>
      <c r="J641" s="467" t="s">
        <v>148</v>
      </c>
      <c r="K641" s="469">
        <v>25000</v>
      </c>
      <c r="L641" s="469">
        <v>25004.62</v>
      </c>
      <c r="M641" s="469">
        <v>25411.41</v>
      </c>
      <c r="N641" s="470">
        <v>25000</v>
      </c>
      <c r="O641" s="471">
        <v>6.7500000000000004E-2</v>
      </c>
      <c r="P641" s="472">
        <v>3.8919927705618671E-4</v>
      </c>
      <c r="Q641" s="472">
        <v>0.2</v>
      </c>
      <c r="R641" s="472">
        <v>0.25</v>
      </c>
    </row>
    <row r="642" spans="3:18">
      <c r="C642" s="482" t="s">
        <v>185</v>
      </c>
      <c r="D642" s="483" t="s">
        <v>1160</v>
      </c>
      <c r="E642" s="484"/>
      <c r="F642" s="482" t="s">
        <v>154</v>
      </c>
      <c r="G642" s="485" t="s">
        <v>147</v>
      </c>
      <c r="H642" s="468" t="s">
        <v>1138</v>
      </c>
      <c r="I642" s="468">
        <v>46300</v>
      </c>
      <c r="J642" s="467" t="s">
        <v>148</v>
      </c>
      <c r="K642" s="469">
        <v>25000</v>
      </c>
      <c r="L642" s="469">
        <v>25004.62</v>
      </c>
      <c r="M642" s="469">
        <v>25411.41</v>
      </c>
      <c r="N642" s="470">
        <v>25000</v>
      </c>
      <c r="O642" s="471">
        <v>6.7500000000000004E-2</v>
      </c>
      <c r="P642" s="472">
        <v>3.8919927705618671E-4</v>
      </c>
      <c r="Q642" s="472">
        <v>0.2</v>
      </c>
      <c r="R642" s="472">
        <v>0.25</v>
      </c>
    </row>
    <row r="643" spans="3:18">
      <c r="C643" s="482" t="s">
        <v>185</v>
      </c>
      <c r="D643" s="483" t="s">
        <v>1160</v>
      </c>
      <c r="E643" s="484"/>
      <c r="F643" s="482" t="s">
        <v>154</v>
      </c>
      <c r="G643" s="485" t="s">
        <v>147</v>
      </c>
      <c r="H643" s="468" t="s">
        <v>1138</v>
      </c>
      <c r="I643" s="468">
        <v>46300</v>
      </c>
      <c r="J643" s="467" t="s">
        <v>148</v>
      </c>
      <c r="K643" s="469">
        <v>25000</v>
      </c>
      <c r="L643" s="469">
        <v>25004.62</v>
      </c>
      <c r="M643" s="469">
        <v>25411.41</v>
      </c>
      <c r="N643" s="470">
        <v>25000</v>
      </c>
      <c r="O643" s="471">
        <v>6.7500000000000004E-2</v>
      </c>
      <c r="P643" s="472">
        <v>3.8919927705618671E-4</v>
      </c>
      <c r="Q643" s="472">
        <v>0.2</v>
      </c>
      <c r="R643" s="472">
        <v>0.25</v>
      </c>
    </row>
    <row r="644" spans="3:18">
      <c r="C644" s="482" t="s">
        <v>185</v>
      </c>
      <c r="D644" s="483" t="s">
        <v>1160</v>
      </c>
      <c r="E644" s="484"/>
      <c r="F644" s="482" t="s">
        <v>154</v>
      </c>
      <c r="G644" s="485" t="s">
        <v>147</v>
      </c>
      <c r="H644" s="468" t="s">
        <v>1138</v>
      </c>
      <c r="I644" s="468">
        <v>46300</v>
      </c>
      <c r="J644" s="467" t="s">
        <v>148</v>
      </c>
      <c r="K644" s="469">
        <v>25000</v>
      </c>
      <c r="L644" s="469">
        <v>25004.62</v>
      </c>
      <c r="M644" s="469">
        <v>25411.41</v>
      </c>
      <c r="N644" s="470">
        <v>25000</v>
      </c>
      <c r="O644" s="471">
        <v>6.7500000000000004E-2</v>
      </c>
      <c r="P644" s="472">
        <v>3.8919927705618671E-4</v>
      </c>
      <c r="Q644" s="472">
        <v>0.2</v>
      </c>
      <c r="R644" s="472">
        <v>0.25</v>
      </c>
    </row>
    <row r="645" spans="3:18">
      <c r="C645" s="482" t="s">
        <v>185</v>
      </c>
      <c r="D645" s="483" t="s">
        <v>1160</v>
      </c>
      <c r="E645" s="484"/>
      <c r="F645" s="482" t="s">
        <v>154</v>
      </c>
      <c r="G645" s="485" t="s">
        <v>147</v>
      </c>
      <c r="H645" s="468" t="s">
        <v>1138</v>
      </c>
      <c r="I645" s="468">
        <v>46300</v>
      </c>
      <c r="J645" s="467" t="s">
        <v>148</v>
      </c>
      <c r="K645" s="469">
        <v>25000</v>
      </c>
      <c r="L645" s="469">
        <v>25004.62</v>
      </c>
      <c r="M645" s="469">
        <v>25411.41</v>
      </c>
      <c r="N645" s="470">
        <v>25000</v>
      </c>
      <c r="O645" s="471">
        <v>6.7500000000000004E-2</v>
      </c>
      <c r="P645" s="472">
        <v>3.8919927705618671E-4</v>
      </c>
      <c r="Q645" s="472">
        <v>0.2</v>
      </c>
      <c r="R645" s="472">
        <v>0.25</v>
      </c>
    </row>
    <row r="646" spans="3:18">
      <c r="C646" s="482" t="s">
        <v>185</v>
      </c>
      <c r="D646" s="483" t="s">
        <v>1160</v>
      </c>
      <c r="E646" s="484"/>
      <c r="F646" s="482" t="s">
        <v>154</v>
      </c>
      <c r="G646" s="485" t="s">
        <v>147</v>
      </c>
      <c r="H646" s="468" t="s">
        <v>1138</v>
      </c>
      <c r="I646" s="468">
        <v>46300</v>
      </c>
      <c r="J646" s="467" t="s">
        <v>148</v>
      </c>
      <c r="K646" s="469">
        <v>25000</v>
      </c>
      <c r="L646" s="469">
        <v>25004.62</v>
      </c>
      <c r="M646" s="469">
        <v>25411.41</v>
      </c>
      <c r="N646" s="470">
        <v>25000</v>
      </c>
      <c r="O646" s="471">
        <v>6.7500000000000004E-2</v>
      </c>
      <c r="P646" s="472">
        <v>3.8919927705618671E-4</v>
      </c>
      <c r="Q646" s="472">
        <v>0.2</v>
      </c>
      <c r="R646" s="472">
        <v>0.25</v>
      </c>
    </row>
    <row r="647" spans="3:18">
      <c r="C647" s="482" t="s">
        <v>185</v>
      </c>
      <c r="D647" s="483" t="s">
        <v>1160</v>
      </c>
      <c r="E647" s="484"/>
      <c r="F647" s="482" t="s">
        <v>154</v>
      </c>
      <c r="G647" s="485" t="s">
        <v>147</v>
      </c>
      <c r="H647" s="468" t="s">
        <v>1138</v>
      </c>
      <c r="I647" s="468">
        <v>46300</v>
      </c>
      <c r="J647" s="467" t="s">
        <v>148</v>
      </c>
      <c r="K647" s="469">
        <v>25000</v>
      </c>
      <c r="L647" s="469">
        <v>25004.62</v>
      </c>
      <c r="M647" s="469">
        <v>25411.41</v>
      </c>
      <c r="N647" s="470">
        <v>25000</v>
      </c>
      <c r="O647" s="471">
        <v>6.7500000000000004E-2</v>
      </c>
      <c r="P647" s="472">
        <v>3.8919927705618671E-4</v>
      </c>
      <c r="Q647" s="472">
        <v>0.2</v>
      </c>
      <c r="R647" s="472">
        <v>0.25</v>
      </c>
    </row>
    <row r="648" spans="3:18">
      <c r="C648" s="482" t="s">
        <v>185</v>
      </c>
      <c r="D648" s="483" t="s">
        <v>1160</v>
      </c>
      <c r="E648" s="484"/>
      <c r="F648" s="482" t="s">
        <v>154</v>
      </c>
      <c r="G648" s="485" t="s">
        <v>147</v>
      </c>
      <c r="H648" s="468" t="s">
        <v>1138</v>
      </c>
      <c r="I648" s="468">
        <v>46300</v>
      </c>
      <c r="J648" s="467" t="s">
        <v>148</v>
      </c>
      <c r="K648" s="469">
        <v>25000</v>
      </c>
      <c r="L648" s="469">
        <v>25004.62</v>
      </c>
      <c r="M648" s="469">
        <v>25411.41</v>
      </c>
      <c r="N648" s="470">
        <v>25000</v>
      </c>
      <c r="O648" s="471">
        <v>6.7500000000000004E-2</v>
      </c>
      <c r="P648" s="472">
        <v>3.8919927705618671E-4</v>
      </c>
      <c r="Q648" s="472">
        <v>0.2</v>
      </c>
      <c r="R648" s="472">
        <v>0.25</v>
      </c>
    </row>
    <row r="649" spans="3:18">
      <c r="C649" s="482" t="s">
        <v>185</v>
      </c>
      <c r="D649" s="483" t="s">
        <v>1160</v>
      </c>
      <c r="E649" s="484"/>
      <c r="F649" s="482" t="s">
        <v>154</v>
      </c>
      <c r="G649" s="485" t="s">
        <v>147</v>
      </c>
      <c r="H649" s="468" t="s">
        <v>1138</v>
      </c>
      <c r="I649" s="468">
        <v>46300</v>
      </c>
      <c r="J649" s="467" t="s">
        <v>148</v>
      </c>
      <c r="K649" s="469">
        <v>25000</v>
      </c>
      <c r="L649" s="469">
        <v>25004.62</v>
      </c>
      <c r="M649" s="469">
        <v>25411.41</v>
      </c>
      <c r="N649" s="470">
        <v>25000</v>
      </c>
      <c r="O649" s="471">
        <v>6.7500000000000004E-2</v>
      </c>
      <c r="P649" s="472">
        <v>3.8919927705618671E-4</v>
      </c>
      <c r="Q649" s="472">
        <v>0.2</v>
      </c>
      <c r="R649" s="472">
        <v>0.25</v>
      </c>
    </row>
    <row r="650" spans="3:18">
      <c r="C650" s="482" t="s">
        <v>185</v>
      </c>
      <c r="D650" s="483" t="s">
        <v>1160</v>
      </c>
      <c r="E650" s="484"/>
      <c r="F650" s="482" t="s">
        <v>154</v>
      </c>
      <c r="G650" s="485" t="s">
        <v>147</v>
      </c>
      <c r="H650" s="468" t="s">
        <v>1138</v>
      </c>
      <c r="I650" s="468">
        <v>46300</v>
      </c>
      <c r="J650" s="467" t="s">
        <v>148</v>
      </c>
      <c r="K650" s="469">
        <v>25000</v>
      </c>
      <c r="L650" s="469">
        <v>25004.62</v>
      </c>
      <c r="M650" s="469">
        <v>25411.41</v>
      </c>
      <c r="N650" s="470">
        <v>25000</v>
      </c>
      <c r="O650" s="471">
        <v>6.7500000000000004E-2</v>
      </c>
      <c r="P650" s="472">
        <v>3.8919927705618671E-4</v>
      </c>
      <c r="Q650" s="472">
        <v>0.2</v>
      </c>
      <c r="R650" s="472">
        <v>0.25</v>
      </c>
    </row>
    <row r="651" spans="3:18">
      <c r="C651" s="482" t="s">
        <v>185</v>
      </c>
      <c r="D651" s="483" t="s">
        <v>1160</v>
      </c>
      <c r="E651" s="484"/>
      <c r="F651" s="482" t="s">
        <v>154</v>
      </c>
      <c r="G651" s="485" t="s">
        <v>147</v>
      </c>
      <c r="H651" s="468" t="s">
        <v>1138</v>
      </c>
      <c r="I651" s="468">
        <v>46300</v>
      </c>
      <c r="J651" s="467" t="s">
        <v>148</v>
      </c>
      <c r="K651" s="469">
        <v>25000</v>
      </c>
      <c r="L651" s="469">
        <v>25004.62</v>
      </c>
      <c r="M651" s="469">
        <v>25411.41</v>
      </c>
      <c r="N651" s="470">
        <v>25000</v>
      </c>
      <c r="O651" s="471">
        <v>6.7500000000000004E-2</v>
      </c>
      <c r="P651" s="472">
        <v>3.8919927705618671E-4</v>
      </c>
      <c r="Q651" s="472">
        <v>0.2</v>
      </c>
      <c r="R651" s="472">
        <v>0.25</v>
      </c>
    </row>
    <row r="652" spans="3:18">
      <c r="C652" s="482" t="s">
        <v>185</v>
      </c>
      <c r="D652" s="483" t="s">
        <v>1160</v>
      </c>
      <c r="E652" s="484"/>
      <c r="F652" s="482" t="s">
        <v>154</v>
      </c>
      <c r="G652" s="485" t="s">
        <v>147</v>
      </c>
      <c r="H652" s="468" t="s">
        <v>1138</v>
      </c>
      <c r="I652" s="468">
        <v>46300</v>
      </c>
      <c r="J652" s="467" t="s">
        <v>148</v>
      </c>
      <c r="K652" s="469">
        <v>25000</v>
      </c>
      <c r="L652" s="469">
        <v>25004.62</v>
      </c>
      <c r="M652" s="469">
        <v>25411.41</v>
      </c>
      <c r="N652" s="470">
        <v>25000</v>
      </c>
      <c r="O652" s="471">
        <v>6.7500000000000004E-2</v>
      </c>
      <c r="P652" s="472">
        <v>3.8919927705618671E-4</v>
      </c>
      <c r="Q652" s="472">
        <v>0.2</v>
      </c>
      <c r="R652" s="472">
        <v>0.25</v>
      </c>
    </row>
    <row r="653" spans="3:18">
      <c r="C653" s="482" t="s">
        <v>185</v>
      </c>
      <c r="D653" s="483" t="s">
        <v>1160</v>
      </c>
      <c r="E653" s="484"/>
      <c r="F653" s="482" t="s">
        <v>154</v>
      </c>
      <c r="G653" s="485" t="s">
        <v>147</v>
      </c>
      <c r="H653" s="468" t="s">
        <v>1138</v>
      </c>
      <c r="I653" s="468">
        <v>46300</v>
      </c>
      <c r="J653" s="467" t="s">
        <v>148</v>
      </c>
      <c r="K653" s="469">
        <v>25000</v>
      </c>
      <c r="L653" s="469">
        <v>25004.62</v>
      </c>
      <c r="M653" s="469">
        <v>25411.41</v>
      </c>
      <c r="N653" s="470">
        <v>25000</v>
      </c>
      <c r="O653" s="471">
        <v>6.7500000000000004E-2</v>
      </c>
      <c r="P653" s="472">
        <v>3.8919927705618671E-4</v>
      </c>
      <c r="Q653" s="472">
        <v>0.2</v>
      </c>
      <c r="R653" s="472">
        <v>0.25</v>
      </c>
    </row>
    <row r="654" spans="3:18">
      <c r="C654" s="482" t="s">
        <v>185</v>
      </c>
      <c r="D654" s="483" t="s">
        <v>1160</v>
      </c>
      <c r="E654" s="484"/>
      <c r="F654" s="482" t="s">
        <v>154</v>
      </c>
      <c r="G654" s="485" t="s">
        <v>147</v>
      </c>
      <c r="H654" s="468" t="s">
        <v>1138</v>
      </c>
      <c r="I654" s="468">
        <v>46300</v>
      </c>
      <c r="J654" s="467" t="s">
        <v>148</v>
      </c>
      <c r="K654" s="469">
        <v>25000</v>
      </c>
      <c r="L654" s="469">
        <v>25004.62</v>
      </c>
      <c r="M654" s="469">
        <v>25411.41</v>
      </c>
      <c r="N654" s="470">
        <v>25000</v>
      </c>
      <c r="O654" s="471">
        <v>6.7500000000000004E-2</v>
      </c>
      <c r="P654" s="472">
        <v>3.8919927705618671E-4</v>
      </c>
      <c r="Q654" s="472">
        <v>0.2</v>
      </c>
      <c r="R654" s="472">
        <v>0.25</v>
      </c>
    </row>
    <row r="655" spans="3:18">
      <c r="C655" s="482" t="s">
        <v>185</v>
      </c>
      <c r="D655" s="483" t="s">
        <v>1160</v>
      </c>
      <c r="E655" s="484"/>
      <c r="F655" s="482" t="s">
        <v>154</v>
      </c>
      <c r="G655" s="485" t="s">
        <v>147</v>
      </c>
      <c r="H655" s="468" t="s">
        <v>1138</v>
      </c>
      <c r="I655" s="468">
        <v>46300</v>
      </c>
      <c r="J655" s="467" t="s">
        <v>148</v>
      </c>
      <c r="K655" s="469">
        <v>25000</v>
      </c>
      <c r="L655" s="469">
        <v>25004.62</v>
      </c>
      <c r="M655" s="469">
        <v>25411.41</v>
      </c>
      <c r="N655" s="470">
        <v>25000</v>
      </c>
      <c r="O655" s="471">
        <v>6.7500000000000004E-2</v>
      </c>
      <c r="P655" s="472">
        <v>3.8919927705618671E-4</v>
      </c>
      <c r="Q655" s="472">
        <v>0.2</v>
      </c>
      <c r="R655" s="472">
        <v>0.25</v>
      </c>
    </row>
    <row r="656" spans="3:18">
      <c r="C656" s="482" t="s">
        <v>185</v>
      </c>
      <c r="D656" s="483" t="s">
        <v>1160</v>
      </c>
      <c r="E656" s="484"/>
      <c r="F656" s="482" t="s">
        <v>154</v>
      </c>
      <c r="G656" s="485" t="s">
        <v>147</v>
      </c>
      <c r="H656" s="468" t="s">
        <v>1138</v>
      </c>
      <c r="I656" s="468">
        <v>46300</v>
      </c>
      <c r="J656" s="467" t="s">
        <v>148</v>
      </c>
      <c r="K656" s="469">
        <v>25000</v>
      </c>
      <c r="L656" s="469">
        <v>25004.62</v>
      </c>
      <c r="M656" s="469">
        <v>25411.41</v>
      </c>
      <c r="N656" s="470">
        <v>25000</v>
      </c>
      <c r="O656" s="471">
        <v>6.7500000000000004E-2</v>
      </c>
      <c r="P656" s="472">
        <v>3.8919927705618671E-4</v>
      </c>
      <c r="Q656" s="472">
        <v>0.2</v>
      </c>
      <c r="R656" s="472">
        <v>0.25</v>
      </c>
    </row>
    <row r="657" spans="3:18">
      <c r="C657" s="482" t="s">
        <v>185</v>
      </c>
      <c r="D657" s="483" t="s">
        <v>1160</v>
      </c>
      <c r="E657" s="484"/>
      <c r="F657" s="482" t="s">
        <v>154</v>
      </c>
      <c r="G657" s="485" t="s">
        <v>147</v>
      </c>
      <c r="H657" s="468" t="s">
        <v>1138</v>
      </c>
      <c r="I657" s="468">
        <v>46300</v>
      </c>
      <c r="J657" s="467" t="s">
        <v>148</v>
      </c>
      <c r="K657" s="469">
        <v>25000</v>
      </c>
      <c r="L657" s="469">
        <v>25004.62</v>
      </c>
      <c r="M657" s="469">
        <v>25411.41</v>
      </c>
      <c r="N657" s="470">
        <v>25000</v>
      </c>
      <c r="O657" s="471">
        <v>6.7500000000000004E-2</v>
      </c>
      <c r="P657" s="472">
        <v>3.8919927705618671E-4</v>
      </c>
      <c r="Q657" s="472">
        <v>0.2</v>
      </c>
      <c r="R657" s="472">
        <v>0.25</v>
      </c>
    </row>
    <row r="658" spans="3:18">
      <c r="C658" s="482" t="s">
        <v>185</v>
      </c>
      <c r="D658" s="483" t="s">
        <v>1160</v>
      </c>
      <c r="E658" s="484"/>
      <c r="F658" s="482" t="s">
        <v>154</v>
      </c>
      <c r="G658" s="485" t="s">
        <v>147</v>
      </c>
      <c r="H658" s="468" t="s">
        <v>1138</v>
      </c>
      <c r="I658" s="468">
        <v>46300</v>
      </c>
      <c r="J658" s="467" t="s">
        <v>148</v>
      </c>
      <c r="K658" s="469">
        <v>25000</v>
      </c>
      <c r="L658" s="469">
        <v>25004.62</v>
      </c>
      <c r="M658" s="469">
        <v>25411.41</v>
      </c>
      <c r="N658" s="470">
        <v>25000</v>
      </c>
      <c r="O658" s="471">
        <v>6.7500000000000004E-2</v>
      </c>
      <c r="P658" s="472">
        <v>3.8919927705618671E-4</v>
      </c>
      <c r="Q658" s="472">
        <v>0.2</v>
      </c>
      <c r="R658" s="472">
        <v>0.25</v>
      </c>
    </row>
    <row r="659" spans="3:18">
      <c r="C659" s="482" t="s">
        <v>185</v>
      </c>
      <c r="D659" s="483" t="s">
        <v>1160</v>
      </c>
      <c r="E659" s="484"/>
      <c r="F659" s="482" t="s">
        <v>154</v>
      </c>
      <c r="G659" s="485" t="s">
        <v>147</v>
      </c>
      <c r="H659" s="468" t="s">
        <v>1138</v>
      </c>
      <c r="I659" s="468">
        <v>46300</v>
      </c>
      <c r="J659" s="467" t="s">
        <v>148</v>
      </c>
      <c r="K659" s="469">
        <v>25000</v>
      </c>
      <c r="L659" s="469">
        <v>25004.62</v>
      </c>
      <c r="M659" s="469">
        <v>25411.41</v>
      </c>
      <c r="N659" s="470">
        <v>25000</v>
      </c>
      <c r="O659" s="471">
        <v>6.7500000000000004E-2</v>
      </c>
      <c r="P659" s="472">
        <v>3.8919927705618671E-4</v>
      </c>
      <c r="Q659" s="472">
        <v>0.2</v>
      </c>
      <c r="R659" s="472">
        <v>0.25</v>
      </c>
    </row>
    <row r="660" spans="3:18">
      <c r="C660" s="482" t="s">
        <v>185</v>
      </c>
      <c r="D660" s="483" t="s">
        <v>1160</v>
      </c>
      <c r="E660" s="484"/>
      <c r="F660" s="482" t="s">
        <v>154</v>
      </c>
      <c r="G660" s="485" t="s">
        <v>147</v>
      </c>
      <c r="H660" s="468" t="s">
        <v>1138</v>
      </c>
      <c r="I660" s="468">
        <v>46300</v>
      </c>
      <c r="J660" s="467" t="s">
        <v>148</v>
      </c>
      <c r="K660" s="469">
        <v>25000</v>
      </c>
      <c r="L660" s="469">
        <v>25004.62</v>
      </c>
      <c r="M660" s="469">
        <v>25411.41</v>
      </c>
      <c r="N660" s="470">
        <v>25000</v>
      </c>
      <c r="O660" s="471">
        <v>6.7500000000000004E-2</v>
      </c>
      <c r="P660" s="472">
        <v>3.8919927705618671E-4</v>
      </c>
      <c r="Q660" s="472">
        <v>0.2</v>
      </c>
      <c r="R660" s="472">
        <v>0.25</v>
      </c>
    </row>
    <row r="661" spans="3:18">
      <c r="C661" s="482" t="s">
        <v>185</v>
      </c>
      <c r="D661" s="483" t="s">
        <v>1160</v>
      </c>
      <c r="E661" s="484"/>
      <c r="F661" s="482" t="s">
        <v>154</v>
      </c>
      <c r="G661" s="485" t="s">
        <v>147</v>
      </c>
      <c r="H661" s="468" t="s">
        <v>1138</v>
      </c>
      <c r="I661" s="468">
        <v>46300</v>
      </c>
      <c r="J661" s="467" t="s">
        <v>148</v>
      </c>
      <c r="K661" s="469">
        <v>25000</v>
      </c>
      <c r="L661" s="469">
        <v>25004.62</v>
      </c>
      <c r="M661" s="469">
        <v>25411.41</v>
      </c>
      <c r="N661" s="470">
        <v>25000</v>
      </c>
      <c r="O661" s="471">
        <v>6.7500000000000004E-2</v>
      </c>
      <c r="P661" s="472">
        <v>3.8919927705618671E-4</v>
      </c>
      <c r="Q661" s="472">
        <v>0.2</v>
      </c>
      <c r="R661" s="472">
        <v>0.25</v>
      </c>
    </row>
    <row r="662" spans="3:18">
      <c r="C662" s="482" t="s">
        <v>185</v>
      </c>
      <c r="D662" s="483" t="s">
        <v>1160</v>
      </c>
      <c r="E662" s="484"/>
      <c r="F662" s="482" t="s">
        <v>154</v>
      </c>
      <c r="G662" s="485" t="s">
        <v>147</v>
      </c>
      <c r="H662" s="468" t="s">
        <v>1138</v>
      </c>
      <c r="I662" s="468">
        <v>46300</v>
      </c>
      <c r="J662" s="467" t="s">
        <v>148</v>
      </c>
      <c r="K662" s="469">
        <v>25000</v>
      </c>
      <c r="L662" s="469">
        <v>25004.62</v>
      </c>
      <c r="M662" s="469">
        <v>25411.41</v>
      </c>
      <c r="N662" s="470">
        <v>25000</v>
      </c>
      <c r="O662" s="471">
        <v>6.7500000000000004E-2</v>
      </c>
      <c r="P662" s="472">
        <v>3.8919927705618671E-4</v>
      </c>
      <c r="Q662" s="472">
        <v>0.2</v>
      </c>
      <c r="R662" s="472">
        <v>0.25</v>
      </c>
    </row>
    <row r="663" spans="3:18">
      <c r="C663" s="482" t="s">
        <v>185</v>
      </c>
      <c r="D663" s="483" t="s">
        <v>1160</v>
      </c>
      <c r="E663" s="484"/>
      <c r="F663" s="482" t="s">
        <v>154</v>
      </c>
      <c r="G663" s="485" t="s">
        <v>147</v>
      </c>
      <c r="H663" s="468" t="s">
        <v>1138</v>
      </c>
      <c r="I663" s="468">
        <v>46300</v>
      </c>
      <c r="J663" s="467" t="s">
        <v>148</v>
      </c>
      <c r="K663" s="469">
        <v>25000</v>
      </c>
      <c r="L663" s="469">
        <v>25004.62</v>
      </c>
      <c r="M663" s="469">
        <v>25411.41</v>
      </c>
      <c r="N663" s="470">
        <v>25000</v>
      </c>
      <c r="O663" s="471">
        <v>6.7500000000000004E-2</v>
      </c>
      <c r="P663" s="472">
        <v>3.8919927705618671E-4</v>
      </c>
      <c r="Q663" s="472">
        <v>0.2</v>
      </c>
      <c r="R663" s="472">
        <v>0.25</v>
      </c>
    </row>
    <row r="664" spans="3:18">
      <c r="C664" s="482" t="s">
        <v>185</v>
      </c>
      <c r="D664" s="483" t="s">
        <v>1160</v>
      </c>
      <c r="E664" s="484"/>
      <c r="F664" s="482" t="s">
        <v>154</v>
      </c>
      <c r="G664" s="485" t="s">
        <v>147</v>
      </c>
      <c r="H664" s="468" t="s">
        <v>1138</v>
      </c>
      <c r="I664" s="468">
        <v>46300</v>
      </c>
      <c r="J664" s="467" t="s">
        <v>148</v>
      </c>
      <c r="K664" s="469">
        <v>25000</v>
      </c>
      <c r="L664" s="469">
        <v>25004.62</v>
      </c>
      <c r="M664" s="469">
        <v>25411.41</v>
      </c>
      <c r="N664" s="470">
        <v>25000</v>
      </c>
      <c r="O664" s="471">
        <v>6.7500000000000004E-2</v>
      </c>
      <c r="P664" s="472">
        <v>3.8919927705618671E-4</v>
      </c>
      <c r="Q664" s="472">
        <v>0.2</v>
      </c>
      <c r="R664" s="472">
        <v>0.25</v>
      </c>
    </row>
    <row r="665" spans="3:18">
      <c r="C665" s="482" t="s">
        <v>185</v>
      </c>
      <c r="D665" s="483" t="s">
        <v>1160</v>
      </c>
      <c r="E665" s="484"/>
      <c r="F665" s="482" t="s">
        <v>154</v>
      </c>
      <c r="G665" s="485" t="s">
        <v>147</v>
      </c>
      <c r="H665" s="468" t="s">
        <v>1138</v>
      </c>
      <c r="I665" s="468">
        <v>46300</v>
      </c>
      <c r="J665" s="467" t="s">
        <v>148</v>
      </c>
      <c r="K665" s="469">
        <v>25000</v>
      </c>
      <c r="L665" s="469">
        <v>25004.62</v>
      </c>
      <c r="M665" s="469">
        <v>25411.41</v>
      </c>
      <c r="N665" s="470">
        <v>25000</v>
      </c>
      <c r="O665" s="471">
        <v>6.7500000000000004E-2</v>
      </c>
      <c r="P665" s="472">
        <v>3.8919927705618671E-4</v>
      </c>
      <c r="Q665" s="472">
        <v>0.2</v>
      </c>
      <c r="R665" s="472">
        <v>0.25</v>
      </c>
    </row>
    <row r="666" spans="3:18">
      <c r="C666" s="482" t="s">
        <v>185</v>
      </c>
      <c r="D666" s="483" t="s">
        <v>1160</v>
      </c>
      <c r="E666" s="484"/>
      <c r="F666" s="482" t="s">
        <v>154</v>
      </c>
      <c r="G666" s="485" t="s">
        <v>147</v>
      </c>
      <c r="H666" s="468" t="s">
        <v>1138</v>
      </c>
      <c r="I666" s="468">
        <v>46300</v>
      </c>
      <c r="J666" s="467" t="s">
        <v>148</v>
      </c>
      <c r="K666" s="469">
        <v>25000</v>
      </c>
      <c r="L666" s="469">
        <v>25004.62</v>
      </c>
      <c r="M666" s="469">
        <v>25411.41</v>
      </c>
      <c r="N666" s="470">
        <v>25000</v>
      </c>
      <c r="O666" s="471">
        <v>6.7500000000000004E-2</v>
      </c>
      <c r="P666" s="472">
        <v>3.8919927705618671E-4</v>
      </c>
      <c r="Q666" s="472">
        <v>0.2</v>
      </c>
      <c r="R666" s="472">
        <v>0.25</v>
      </c>
    </row>
    <row r="667" spans="3:18">
      <c r="C667" s="482" t="s">
        <v>185</v>
      </c>
      <c r="D667" s="483" t="s">
        <v>1160</v>
      </c>
      <c r="E667" s="484"/>
      <c r="F667" s="482" t="s">
        <v>154</v>
      </c>
      <c r="G667" s="485" t="s">
        <v>147</v>
      </c>
      <c r="H667" s="468" t="s">
        <v>1138</v>
      </c>
      <c r="I667" s="468">
        <v>46300</v>
      </c>
      <c r="J667" s="467" t="s">
        <v>148</v>
      </c>
      <c r="K667" s="469">
        <v>25000</v>
      </c>
      <c r="L667" s="469">
        <v>25004.62</v>
      </c>
      <c r="M667" s="469">
        <v>25411.41</v>
      </c>
      <c r="N667" s="470">
        <v>25000</v>
      </c>
      <c r="O667" s="471">
        <v>6.7500000000000004E-2</v>
      </c>
      <c r="P667" s="472">
        <v>3.8919927705618671E-4</v>
      </c>
      <c r="Q667" s="472">
        <v>0.2</v>
      </c>
      <c r="R667" s="472">
        <v>0.25</v>
      </c>
    </row>
    <row r="668" spans="3:18">
      <c r="C668" s="482" t="s">
        <v>185</v>
      </c>
      <c r="D668" s="483" t="s">
        <v>1160</v>
      </c>
      <c r="E668" s="484"/>
      <c r="F668" s="482" t="s">
        <v>154</v>
      </c>
      <c r="G668" s="485" t="s">
        <v>147</v>
      </c>
      <c r="H668" s="468" t="s">
        <v>1138</v>
      </c>
      <c r="I668" s="468">
        <v>46300</v>
      </c>
      <c r="J668" s="467" t="s">
        <v>148</v>
      </c>
      <c r="K668" s="469">
        <v>25000</v>
      </c>
      <c r="L668" s="469">
        <v>25004.69</v>
      </c>
      <c r="M668" s="469">
        <v>25411.41</v>
      </c>
      <c r="N668" s="470">
        <v>25000</v>
      </c>
      <c r="O668" s="471">
        <v>6.7500000000000004E-2</v>
      </c>
      <c r="P668" s="472">
        <v>3.8919927705618671E-4</v>
      </c>
      <c r="Q668" s="472">
        <v>0.2</v>
      </c>
      <c r="R668" s="472">
        <v>0.25</v>
      </c>
    </row>
    <row r="669" spans="3:18">
      <c r="C669" s="482" t="s">
        <v>185</v>
      </c>
      <c r="D669" s="483" t="s">
        <v>1160</v>
      </c>
      <c r="E669" s="484"/>
      <c r="F669" s="482" t="s">
        <v>154</v>
      </c>
      <c r="G669" s="485" t="s">
        <v>147</v>
      </c>
      <c r="H669" s="468" t="s">
        <v>1138</v>
      </c>
      <c r="I669" s="468">
        <v>46664</v>
      </c>
      <c r="J669" s="467" t="s">
        <v>148</v>
      </c>
      <c r="K669" s="469">
        <v>25000</v>
      </c>
      <c r="L669" s="469">
        <v>25004.69</v>
      </c>
      <c r="M669" s="469">
        <v>25417.51</v>
      </c>
      <c r="N669" s="470">
        <v>25000</v>
      </c>
      <c r="O669" s="471">
        <v>6.8500000000000005E-2</v>
      </c>
      <c r="P669" s="472">
        <v>3.8929270420525255E-4</v>
      </c>
      <c r="Q669" s="472">
        <v>0.2</v>
      </c>
      <c r="R669" s="472">
        <v>0.25</v>
      </c>
    </row>
    <row r="670" spans="3:18">
      <c r="C670" s="482" t="s">
        <v>185</v>
      </c>
      <c r="D670" s="483" t="s">
        <v>1160</v>
      </c>
      <c r="E670" s="484"/>
      <c r="F670" s="482" t="s">
        <v>154</v>
      </c>
      <c r="G670" s="485" t="s">
        <v>147</v>
      </c>
      <c r="H670" s="468" t="s">
        <v>1138</v>
      </c>
      <c r="I670" s="468">
        <v>46664</v>
      </c>
      <c r="J670" s="467" t="s">
        <v>148</v>
      </c>
      <c r="K670" s="469">
        <v>25000</v>
      </c>
      <c r="L670" s="469">
        <v>25004.69</v>
      </c>
      <c r="M670" s="469">
        <v>25417.51</v>
      </c>
      <c r="N670" s="470">
        <v>25000</v>
      </c>
      <c r="O670" s="471">
        <v>6.8500000000000005E-2</v>
      </c>
      <c r="P670" s="472">
        <v>3.8929270420525255E-4</v>
      </c>
      <c r="Q670" s="472">
        <v>0.2</v>
      </c>
      <c r="R670" s="472">
        <v>0.25</v>
      </c>
    </row>
    <row r="671" spans="3:18">
      <c r="C671" s="482" t="s">
        <v>185</v>
      </c>
      <c r="D671" s="483" t="s">
        <v>1160</v>
      </c>
      <c r="E671" s="484"/>
      <c r="F671" s="482" t="s">
        <v>154</v>
      </c>
      <c r="G671" s="485" t="s">
        <v>147</v>
      </c>
      <c r="H671" s="468" t="s">
        <v>1138</v>
      </c>
      <c r="I671" s="468">
        <v>46664</v>
      </c>
      <c r="J671" s="467" t="s">
        <v>148</v>
      </c>
      <c r="K671" s="469">
        <v>25000</v>
      </c>
      <c r="L671" s="469">
        <v>25004.69</v>
      </c>
      <c r="M671" s="469">
        <v>25417.51</v>
      </c>
      <c r="N671" s="470">
        <v>25000</v>
      </c>
      <c r="O671" s="471">
        <v>6.8500000000000005E-2</v>
      </c>
      <c r="P671" s="472">
        <v>3.8929270420525255E-4</v>
      </c>
      <c r="Q671" s="472">
        <v>0.2</v>
      </c>
      <c r="R671" s="472">
        <v>0.25</v>
      </c>
    </row>
    <row r="672" spans="3:18">
      <c r="C672" s="482" t="s">
        <v>185</v>
      </c>
      <c r="D672" s="483" t="s">
        <v>1160</v>
      </c>
      <c r="E672" s="484"/>
      <c r="F672" s="482" t="s">
        <v>154</v>
      </c>
      <c r="G672" s="485" t="s">
        <v>147</v>
      </c>
      <c r="H672" s="468" t="s">
        <v>1138</v>
      </c>
      <c r="I672" s="468">
        <v>46664</v>
      </c>
      <c r="J672" s="467" t="s">
        <v>148</v>
      </c>
      <c r="K672" s="469">
        <v>25000</v>
      </c>
      <c r="L672" s="469">
        <v>25004.69</v>
      </c>
      <c r="M672" s="469">
        <v>25417.51</v>
      </c>
      <c r="N672" s="470">
        <v>25000</v>
      </c>
      <c r="O672" s="471">
        <v>6.8500000000000005E-2</v>
      </c>
      <c r="P672" s="472">
        <v>3.8929270420525255E-4</v>
      </c>
      <c r="Q672" s="472">
        <v>0.2</v>
      </c>
      <c r="R672" s="472">
        <v>0.25</v>
      </c>
    </row>
    <row r="673" spans="3:18">
      <c r="C673" s="482" t="s">
        <v>185</v>
      </c>
      <c r="D673" s="483" t="s">
        <v>1160</v>
      </c>
      <c r="E673" s="484"/>
      <c r="F673" s="482" t="s">
        <v>154</v>
      </c>
      <c r="G673" s="485" t="s">
        <v>147</v>
      </c>
      <c r="H673" s="468" t="s">
        <v>1138</v>
      </c>
      <c r="I673" s="468">
        <v>46664</v>
      </c>
      <c r="J673" s="467" t="s">
        <v>148</v>
      </c>
      <c r="K673" s="469">
        <v>25000</v>
      </c>
      <c r="L673" s="469">
        <v>25004.69</v>
      </c>
      <c r="M673" s="469">
        <v>25417.51</v>
      </c>
      <c r="N673" s="470">
        <v>25000</v>
      </c>
      <c r="O673" s="471">
        <v>6.8500000000000005E-2</v>
      </c>
      <c r="P673" s="472">
        <v>3.8929270420525255E-4</v>
      </c>
      <c r="Q673" s="472">
        <v>0.2</v>
      </c>
      <c r="R673" s="472">
        <v>0.25</v>
      </c>
    </row>
    <row r="674" spans="3:18">
      <c r="C674" s="482" t="s">
        <v>185</v>
      </c>
      <c r="D674" s="483" t="s">
        <v>1160</v>
      </c>
      <c r="E674" s="484"/>
      <c r="F674" s="482" t="s">
        <v>154</v>
      </c>
      <c r="G674" s="485" t="s">
        <v>147</v>
      </c>
      <c r="H674" s="468" t="s">
        <v>1138</v>
      </c>
      <c r="I674" s="468">
        <v>46664</v>
      </c>
      <c r="J674" s="467" t="s">
        <v>148</v>
      </c>
      <c r="K674" s="469">
        <v>25000</v>
      </c>
      <c r="L674" s="469">
        <v>25004.69</v>
      </c>
      <c r="M674" s="469">
        <v>25417.51</v>
      </c>
      <c r="N674" s="470">
        <v>25000</v>
      </c>
      <c r="O674" s="471">
        <v>6.8500000000000005E-2</v>
      </c>
      <c r="P674" s="472">
        <v>3.8929270420525255E-4</v>
      </c>
      <c r="Q674" s="472">
        <v>0.2</v>
      </c>
      <c r="R674" s="472">
        <v>0.25</v>
      </c>
    </row>
    <row r="675" spans="3:18">
      <c r="C675" s="482" t="s">
        <v>185</v>
      </c>
      <c r="D675" s="483" t="s">
        <v>1160</v>
      </c>
      <c r="E675" s="484"/>
      <c r="F675" s="482" t="s">
        <v>154</v>
      </c>
      <c r="G675" s="485" t="s">
        <v>147</v>
      </c>
      <c r="H675" s="468" t="s">
        <v>1138</v>
      </c>
      <c r="I675" s="468">
        <v>46664</v>
      </c>
      <c r="J675" s="467" t="s">
        <v>148</v>
      </c>
      <c r="K675" s="469">
        <v>25000</v>
      </c>
      <c r="L675" s="469">
        <v>25004.69</v>
      </c>
      <c r="M675" s="469">
        <v>25417.51</v>
      </c>
      <c r="N675" s="470">
        <v>25000</v>
      </c>
      <c r="O675" s="471">
        <v>6.8500000000000005E-2</v>
      </c>
      <c r="P675" s="472">
        <v>3.8929270420525255E-4</v>
      </c>
      <c r="Q675" s="472">
        <v>0.2</v>
      </c>
      <c r="R675" s="472">
        <v>0.25</v>
      </c>
    </row>
    <row r="676" spans="3:18">
      <c r="C676" s="482" t="s">
        <v>185</v>
      </c>
      <c r="D676" s="483" t="s">
        <v>1160</v>
      </c>
      <c r="E676" s="484"/>
      <c r="F676" s="482" t="s">
        <v>154</v>
      </c>
      <c r="G676" s="485" t="s">
        <v>147</v>
      </c>
      <c r="H676" s="468" t="s">
        <v>1138</v>
      </c>
      <c r="I676" s="468">
        <v>46664</v>
      </c>
      <c r="J676" s="467" t="s">
        <v>148</v>
      </c>
      <c r="K676" s="469">
        <v>25000</v>
      </c>
      <c r="L676" s="469">
        <v>25004.69</v>
      </c>
      <c r="M676" s="469">
        <v>25417.51</v>
      </c>
      <c r="N676" s="470">
        <v>25000</v>
      </c>
      <c r="O676" s="471">
        <v>6.8500000000000005E-2</v>
      </c>
      <c r="P676" s="472">
        <v>3.8929270420525255E-4</v>
      </c>
      <c r="Q676" s="472">
        <v>0.2</v>
      </c>
      <c r="R676" s="472">
        <v>0.25</v>
      </c>
    </row>
    <row r="677" spans="3:18">
      <c r="C677" s="482" t="s">
        <v>185</v>
      </c>
      <c r="D677" s="483" t="s">
        <v>1160</v>
      </c>
      <c r="E677" s="484"/>
      <c r="F677" s="482" t="s">
        <v>154</v>
      </c>
      <c r="G677" s="485" t="s">
        <v>147</v>
      </c>
      <c r="H677" s="468" t="s">
        <v>1138</v>
      </c>
      <c r="I677" s="468">
        <v>46664</v>
      </c>
      <c r="J677" s="467" t="s">
        <v>148</v>
      </c>
      <c r="K677" s="469">
        <v>25000</v>
      </c>
      <c r="L677" s="469">
        <v>25004.69</v>
      </c>
      <c r="M677" s="469">
        <v>25417.51</v>
      </c>
      <c r="N677" s="470">
        <v>25000</v>
      </c>
      <c r="O677" s="471">
        <v>6.8500000000000005E-2</v>
      </c>
      <c r="P677" s="472">
        <v>3.8929270420525255E-4</v>
      </c>
      <c r="Q677" s="472">
        <v>0.2</v>
      </c>
      <c r="R677" s="472">
        <v>0.25</v>
      </c>
    </row>
    <row r="678" spans="3:18">
      <c r="C678" s="482" t="s">
        <v>185</v>
      </c>
      <c r="D678" s="483" t="s">
        <v>1160</v>
      </c>
      <c r="E678" s="484"/>
      <c r="F678" s="482" t="s">
        <v>154</v>
      </c>
      <c r="G678" s="485" t="s">
        <v>147</v>
      </c>
      <c r="H678" s="468" t="s">
        <v>1138</v>
      </c>
      <c r="I678" s="468">
        <v>46664</v>
      </c>
      <c r="J678" s="467" t="s">
        <v>148</v>
      </c>
      <c r="K678" s="469">
        <v>25000</v>
      </c>
      <c r="L678" s="469">
        <v>25004.69</v>
      </c>
      <c r="M678" s="469">
        <v>25417.51</v>
      </c>
      <c r="N678" s="470">
        <v>25000</v>
      </c>
      <c r="O678" s="471">
        <v>6.8500000000000005E-2</v>
      </c>
      <c r="P678" s="472">
        <v>3.8929270420525255E-4</v>
      </c>
      <c r="Q678" s="472">
        <v>0.2</v>
      </c>
      <c r="R678" s="472">
        <v>0.25</v>
      </c>
    </row>
    <row r="679" spans="3:18">
      <c r="C679" s="482" t="s">
        <v>185</v>
      </c>
      <c r="D679" s="483" t="s">
        <v>1160</v>
      </c>
      <c r="E679" s="484"/>
      <c r="F679" s="482" t="s">
        <v>154</v>
      </c>
      <c r="G679" s="485" t="s">
        <v>147</v>
      </c>
      <c r="H679" s="468" t="s">
        <v>1138</v>
      </c>
      <c r="I679" s="468">
        <v>46664</v>
      </c>
      <c r="J679" s="467" t="s">
        <v>148</v>
      </c>
      <c r="K679" s="469">
        <v>25000</v>
      </c>
      <c r="L679" s="469">
        <v>25004.69</v>
      </c>
      <c r="M679" s="469">
        <v>25417.51</v>
      </c>
      <c r="N679" s="470">
        <v>25000</v>
      </c>
      <c r="O679" s="471">
        <v>6.8500000000000005E-2</v>
      </c>
      <c r="P679" s="472">
        <v>3.8929270420525255E-4</v>
      </c>
      <c r="Q679" s="472">
        <v>0.2</v>
      </c>
      <c r="R679" s="472">
        <v>0.25</v>
      </c>
    </row>
    <row r="680" spans="3:18">
      <c r="C680" s="482" t="s">
        <v>185</v>
      </c>
      <c r="D680" s="483" t="s">
        <v>1160</v>
      </c>
      <c r="E680" s="484"/>
      <c r="F680" s="482" t="s">
        <v>154</v>
      </c>
      <c r="G680" s="485" t="s">
        <v>147</v>
      </c>
      <c r="H680" s="468" t="s">
        <v>1138</v>
      </c>
      <c r="I680" s="468">
        <v>46664</v>
      </c>
      <c r="J680" s="467" t="s">
        <v>148</v>
      </c>
      <c r="K680" s="469">
        <v>25000</v>
      </c>
      <c r="L680" s="469">
        <v>25004.69</v>
      </c>
      <c r="M680" s="469">
        <v>25417.51</v>
      </c>
      <c r="N680" s="470">
        <v>25000</v>
      </c>
      <c r="O680" s="471">
        <v>6.8500000000000005E-2</v>
      </c>
      <c r="P680" s="472">
        <v>3.8929270420525255E-4</v>
      </c>
      <c r="Q680" s="472">
        <v>0.2</v>
      </c>
      <c r="R680" s="472">
        <v>0.25</v>
      </c>
    </row>
    <row r="681" spans="3:18">
      <c r="C681" s="482" t="s">
        <v>185</v>
      </c>
      <c r="D681" s="483" t="s">
        <v>1160</v>
      </c>
      <c r="E681" s="484"/>
      <c r="F681" s="482" t="s">
        <v>154</v>
      </c>
      <c r="G681" s="485" t="s">
        <v>147</v>
      </c>
      <c r="H681" s="468" t="s">
        <v>1138</v>
      </c>
      <c r="I681" s="468">
        <v>46664</v>
      </c>
      <c r="J681" s="467" t="s">
        <v>148</v>
      </c>
      <c r="K681" s="469">
        <v>25000</v>
      </c>
      <c r="L681" s="469">
        <v>25004.69</v>
      </c>
      <c r="M681" s="469">
        <v>25417.51</v>
      </c>
      <c r="N681" s="470">
        <v>25000</v>
      </c>
      <c r="O681" s="471">
        <v>6.8500000000000005E-2</v>
      </c>
      <c r="P681" s="472">
        <v>3.8929270420525255E-4</v>
      </c>
      <c r="Q681" s="472">
        <v>0.2</v>
      </c>
      <c r="R681" s="472">
        <v>0.25</v>
      </c>
    </row>
    <row r="682" spans="3:18">
      <c r="C682" s="482" t="s">
        <v>185</v>
      </c>
      <c r="D682" s="483" t="s">
        <v>1160</v>
      </c>
      <c r="E682" s="484"/>
      <c r="F682" s="482" t="s">
        <v>154</v>
      </c>
      <c r="G682" s="485" t="s">
        <v>147</v>
      </c>
      <c r="H682" s="468" t="s">
        <v>1138</v>
      </c>
      <c r="I682" s="468">
        <v>46664</v>
      </c>
      <c r="J682" s="467" t="s">
        <v>148</v>
      </c>
      <c r="K682" s="469">
        <v>25000</v>
      </c>
      <c r="L682" s="469">
        <v>25004.69</v>
      </c>
      <c r="M682" s="469">
        <v>25417.51</v>
      </c>
      <c r="N682" s="470">
        <v>25000</v>
      </c>
      <c r="O682" s="471">
        <v>6.8500000000000005E-2</v>
      </c>
      <c r="P682" s="472">
        <v>3.8929270420525255E-4</v>
      </c>
      <c r="Q682" s="472">
        <v>0.2</v>
      </c>
      <c r="R682" s="472">
        <v>0.25</v>
      </c>
    </row>
    <row r="683" spans="3:18">
      <c r="C683" s="482" t="s">
        <v>185</v>
      </c>
      <c r="D683" s="483" t="s">
        <v>1160</v>
      </c>
      <c r="E683" s="484"/>
      <c r="F683" s="482" t="s">
        <v>154</v>
      </c>
      <c r="G683" s="485" t="s">
        <v>147</v>
      </c>
      <c r="H683" s="468" t="s">
        <v>1138</v>
      </c>
      <c r="I683" s="468">
        <v>46664</v>
      </c>
      <c r="J683" s="467" t="s">
        <v>148</v>
      </c>
      <c r="K683" s="469">
        <v>25000</v>
      </c>
      <c r="L683" s="469">
        <v>25004.69</v>
      </c>
      <c r="M683" s="469">
        <v>25417.51</v>
      </c>
      <c r="N683" s="470">
        <v>25000</v>
      </c>
      <c r="O683" s="471">
        <v>6.8500000000000005E-2</v>
      </c>
      <c r="P683" s="472">
        <v>3.8929270420525255E-4</v>
      </c>
      <c r="Q683" s="472">
        <v>0.2</v>
      </c>
      <c r="R683" s="472">
        <v>0.25</v>
      </c>
    </row>
    <row r="684" spans="3:18">
      <c r="C684" s="482" t="s">
        <v>185</v>
      </c>
      <c r="D684" s="483" t="s">
        <v>1160</v>
      </c>
      <c r="E684" s="484"/>
      <c r="F684" s="482" t="s">
        <v>154</v>
      </c>
      <c r="G684" s="485" t="s">
        <v>147</v>
      </c>
      <c r="H684" s="468" t="s">
        <v>1138</v>
      </c>
      <c r="I684" s="468">
        <v>46664</v>
      </c>
      <c r="J684" s="467" t="s">
        <v>148</v>
      </c>
      <c r="K684" s="469">
        <v>25000</v>
      </c>
      <c r="L684" s="469">
        <v>25004.69</v>
      </c>
      <c r="M684" s="469">
        <v>25417.51</v>
      </c>
      <c r="N684" s="470">
        <v>25000</v>
      </c>
      <c r="O684" s="471">
        <v>6.8500000000000005E-2</v>
      </c>
      <c r="P684" s="472">
        <v>3.8929270420525255E-4</v>
      </c>
      <c r="Q684" s="472">
        <v>0.2</v>
      </c>
      <c r="R684" s="472">
        <v>0.25</v>
      </c>
    </row>
    <row r="685" spans="3:18">
      <c r="C685" s="482" t="s">
        <v>185</v>
      </c>
      <c r="D685" s="483" t="s">
        <v>1160</v>
      </c>
      <c r="E685" s="484"/>
      <c r="F685" s="482" t="s">
        <v>154</v>
      </c>
      <c r="G685" s="485" t="s">
        <v>147</v>
      </c>
      <c r="H685" s="468" t="s">
        <v>1138</v>
      </c>
      <c r="I685" s="468">
        <v>46664</v>
      </c>
      <c r="J685" s="467" t="s">
        <v>148</v>
      </c>
      <c r="K685" s="469">
        <v>25000</v>
      </c>
      <c r="L685" s="469">
        <v>25004.69</v>
      </c>
      <c r="M685" s="469">
        <v>25417.51</v>
      </c>
      <c r="N685" s="470">
        <v>25000</v>
      </c>
      <c r="O685" s="471">
        <v>6.8500000000000005E-2</v>
      </c>
      <c r="P685" s="472">
        <v>3.8929270420525255E-4</v>
      </c>
      <c r="Q685" s="472">
        <v>0.2</v>
      </c>
      <c r="R685" s="472">
        <v>0.25</v>
      </c>
    </row>
    <row r="686" spans="3:18">
      <c r="C686" s="482" t="s">
        <v>185</v>
      </c>
      <c r="D686" s="483" t="s">
        <v>1160</v>
      </c>
      <c r="E686" s="484"/>
      <c r="F686" s="482" t="s">
        <v>154</v>
      </c>
      <c r="G686" s="485" t="s">
        <v>147</v>
      </c>
      <c r="H686" s="468" t="s">
        <v>1138</v>
      </c>
      <c r="I686" s="468">
        <v>46664</v>
      </c>
      <c r="J686" s="467" t="s">
        <v>148</v>
      </c>
      <c r="K686" s="469">
        <v>25000</v>
      </c>
      <c r="L686" s="469">
        <v>25004.69</v>
      </c>
      <c r="M686" s="469">
        <v>25417.51</v>
      </c>
      <c r="N686" s="470">
        <v>25000</v>
      </c>
      <c r="O686" s="471">
        <v>6.8500000000000005E-2</v>
      </c>
      <c r="P686" s="472">
        <v>3.8929270420525255E-4</v>
      </c>
      <c r="Q686" s="472">
        <v>0.2</v>
      </c>
      <c r="R686" s="472">
        <v>0.25</v>
      </c>
    </row>
    <row r="687" spans="3:18">
      <c r="C687" s="482" t="s">
        <v>185</v>
      </c>
      <c r="D687" s="483" t="s">
        <v>1160</v>
      </c>
      <c r="E687" s="484"/>
      <c r="F687" s="482" t="s">
        <v>154</v>
      </c>
      <c r="G687" s="485" t="s">
        <v>147</v>
      </c>
      <c r="H687" s="468" t="s">
        <v>1138</v>
      </c>
      <c r="I687" s="468">
        <v>46664</v>
      </c>
      <c r="J687" s="467" t="s">
        <v>148</v>
      </c>
      <c r="K687" s="469">
        <v>25000</v>
      </c>
      <c r="L687" s="469">
        <v>25004.69</v>
      </c>
      <c r="M687" s="469">
        <v>25417.51</v>
      </c>
      <c r="N687" s="470">
        <v>25000</v>
      </c>
      <c r="O687" s="471">
        <v>6.8500000000000005E-2</v>
      </c>
      <c r="P687" s="472">
        <v>3.8929270420525255E-4</v>
      </c>
      <c r="Q687" s="472">
        <v>0.2</v>
      </c>
      <c r="R687" s="472">
        <v>0.25</v>
      </c>
    </row>
    <row r="688" spans="3:18">
      <c r="C688" s="482" t="s">
        <v>185</v>
      </c>
      <c r="D688" s="483" t="s">
        <v>1160</v>
      </c>
      <c r="E688" s="484"/>
      <c r="F688" s="482" t="s">
        <v>154</v>
      </c>
      <c r="G688" s="485" t="s">
        <v>147</v>
      </c>
      <c r="H688" s="468" t="s">
        <v>1138</v>
      </c>
      <c r="I688" s="468">
        <v>46664</v>
      </c>
      <c r="J688" s="467" t="s">
        <v>148</v>
      </c>
      <c r="K688" s="469">
        <v>25000</v>
      </c>
      <c r="L688" s="469">
        <v>25004.69</v>
      </c>
      <c r="M688" s="469">
        <v>25417.51</v>
      </c>
      <c r="N688" s="470">
        <v>25000</v>
      </c>
      <c r="O688" s="471">
        <v>6.8500000000000005E-2</v>
      </c>
      <c r="P688" s="472">
        <v>3.8929270420525255E-4</v>
      </c>
      <c r="Q688" s="472">
        <v>0.2</v>
      </c>
      <c r="R688" s="472">
        <v>0.25</v>
      </c>
    </row>
    <row r="689" spans="3:18">
      <c r="C689" s="482" t="s">
        <v>185</v>
      </c>
      <c r="D689" s="483" t="s">
        <v>1160</v>
      </c>
      <c r="E689" s="484"/>
      <c r="F689" s="482" t="s">
        <v>154</v>
      </c>
      <c r="G689" s="485" t="s">
        <v>147</v>
      </c>
      <c r="H689" s="468" t="s">
        <v>1138</v>
      </c>
      <c r="I689" s="468">
        <v>46664</v>
      </c>
      <c r="J689" s="467" t="s">
        <v>148</v>
      </c>
      <c r="K689" s="469">
        <v>25000</v>
      </c>
      <c r="L689" s="469">
        <v>25004.69</v>
      </c>
      <c r="M689" s="469">
        <v>25417.51</v>
      </c>
      <c r="N689" s="470">
        <v>25000</v>
      </c>
      <c r="O689" s="471">
        <v>6.8500000000000005E-2</v>
      </c>
      <c r="P689" s="472">
        <v>3.8929270420525255E-4</v>
      </c>
      <c r="Q689" s="472">
        <v>0.2</v>
      </c>
      <c r="R689" s="472">
        <v>0.25</v>
      </c>
    </row>
    <row r="690" spans="3:18">
      <c r="C690" s="482" t="s">
        <v>185</v>
      </c>
      <c r="D690" s="483" t="s">
        <v>1160</v>
      </c>
      <c r="E690" s="484"/>
      <c r="F690" s="482" t="s">
        <v>154</v>
      </c>
      <c r="G690" s="485" t="s">
        <v>147</v>
      </c>
      <c r="H690" s="468" t="s">
        <v>1138</v>
      </c>
      <c r="I690" s="468">
        <v>46664</v>
      </c>
      <c r="J690" s="467" t="s">
        <v>148</v>
      </c>
      <c r="K690" s="469">
        <v>25000</v>
      </c>
      <c r="L690" s="469">
        <v>25004.69</v>
      </c>
      <c r="M690" s="469">
        <v>25417.51</v>
      </c>
      <c r="N690" s="470">
        <v>25000</v>
      </c>
      <c r="O690" s="471">
        <v>6.8500000000000005E-2</v>
      </c>
      <c r="P690" s="472">
        <v>3.8929270420525255E-4</v>
      </c>
      <c r="Q690" s="472">
        <v>0.2</v>
      </c>
      <c r="R690" s="472">
        <v>0.25</v>
      </c>
    </row>
    <row r="691" spans="3:18">
      <c r="C691" s="482" t="s">
        <v>185</v>
      </c>
      <c r="D691" s="483" t="s">
        <v>1160</v>
      </c>
      <c r="E691" s="484"/>
      <c r="F691" s="482" t="s">
        <v>154</v>
      </c>
      <c r="G691" s="485" t="s">
        <v>147</v>
      </c>
      <c r="H691" s="468" t="s">
        <v>1138</v>
      </c>
      <c r="I691" s="468">
        <v>46664</v>
      </c>
      <c r="J691" s="467" t="s">
        <v>148</v>
      </c>
      <c r="K691" s="469">
        <v>25000</v>
      </c>
      <c r="L691" s="469">
        <v>25004.69</v>
      </c>
      <c r="M691" s="469">
        <v>25417.51</v>
      </c>
      <c r="N691" s="470">
        <v>25000</v>
      </c>
      <c r="O691" s="471">
        <v>6.8500000000000005E-2</v>
      </c>
      <c r="P691" s="472">
        <v>3.8929270420525255E-4</v>
      </c>
      <c r="Q691" s="472">
        <v>0.2</v>
      </c>
      <c r="R691" s="472">
        <v>0.25</v>
      </c>
    </row>
    <row r="692" spans="3:18">
      <c r="C692" s="482" t="s">
        <v>185</v>
      </c>
      <c r="D692" s="483" t="s">
        <v>1160</v>
      </c>
      <c r="E692" s="484"/>
      <c r="F692" s="482" t="s">
        <v>154</v>
      </c>
      <c r="G692" s="485" t="s">
        <v>147</v>
      </c>
      <c r="H692" s="468" t="s">
        <v>1138</v>
      </c>
      <c r="I692" s="468">
        <v>46664</v>
      </c>
      <c r="J692" s="467" t="s">
        <v>148</v>
      </c>
      <c r="K692" s="469">
        <v>25000</v>
      </c>
      <c r="L692" s="469">
        <v>25004.69</v>
      </c>
      <c r="M692" s="469">
        <v>25417.51</v>
      </c>
      <c r="N692" s="470">
        <v>25000</v>
      </c>
      <c r="O692" s="471">
        <v>6.8500000000000005E-2</v>
      </c>
      <c r="P692" s="472">
        <v>3.8929270420525255E-4</v>
      </c>
      <c r="Q692" s="472">
        <v>0.2</v>
      </c>
      <c r="R692" s="472">
        <v>0.25</v>
      </c>
    </row>
    <row r="693" spans="3:18">
      <c r="C693" s="482" t="s">
        <v>185</v>
      </c>
      <c r="D693" s="483" t="s">
        <v>1160</v>
      </c>
      <c r="E693" s="484"/>
      <c r="F693" s="482" t="s">
        <v>154</v>
      </c>
      <c r="G693" s="485" t="s">
        <v>147</v>
      </c>
      <c r="H693" s="468" t="s">
        <v>1138</v>
      </c>
      <c r="I693" s="468">
        <v>46664</v>
      </c>
      <c r="J693" s="467" t="s">
        <v>148</v>
      </c>
      <c r="K693" s="469">
        <v>25000</v>
      </c>
      <c r="L693" s="469">
        <v>25004.69</v>
      </c>
      <c r="M693" s="469">
        <v>25417.51</v>
      </c>
      <c r="N693" s="470">
        <v>25000</v>
      </c>
      <c r="O693" s="471">
        <v>6.8500000000000005E-2</v>
      </c>
      <c r="P693" s="472">
        <v>3.8929270420525255E-4</v>
      </c>
      <c r="Q693" s="472">
        <v>0.2</v>
      </c>
      <c r="R693" s="472">
        <v>0.25</v>
      </c>
    </row>
    <row r="694" spans="3:18">
      <c r="C694" s="482" t="s">
        <v>185</v>
      </c>
      <c r="D694" s="483" t="s">
        <v>1160</v>
      </c>
      <c r="E694" s="484"/>
      <c r="F694" s="482" t="s">
        <v>154</v>
      </c>
      <c r="G694" s="485" t="s">
        <v>147</v>
      </c>
      <c r="H694" s="468" t="s">
        <v>1138</v>
      </c>
      <c r="I694" s="468">
        <v>46664</v>
      </c>
      <c r="J694" s="467" t="s">
        <v>148</v>
      </c>
      <c r="K694" s="469">
        <v>25000</v>
      </c>
      <c r="L694" s="469">
        <v>25004.69</v>
      </c>
      <c r="M694" s="469">
        <v>25417.51</v>
      </c>
      <c r="N694" s="470">
        <v>25000</v>
      </c>
      <c r="O694" s="471">
        <v>6.8500000000000005E-2</v>
      </c>
      <c r="P694" s="472">
        <v>3.8929270420525255E-4</v>
      </c>
      <c r="Q694" s="472">
        <v>0.2</v>
      </c>
      <c r="R694" s="472">
        <v>0.25</v>
      </c>
    </row>
    <row r="695" spans="3:18">
      <c r="C695" s="482" t="s">
        <v>185</v>
      </c>
      <c r="D695" s="483" t="s">
        <v>1160</v>
      </c>
      <c r="E695" s="484"/>
      <c r="F695" s="482" t="s">
        <v>154</v>
      </c>
      <c r="G695" s="485" t="s">
        <v>147</v>
      </c>
      <c r="H695" s="468" t="s">
        <v>1138</v>
      </c>
      <c r="I695" s="468">
        <v>46664</v>
      </c>
      <c r="J695" s="467" t="s">
        <v>148</v>
      </c>
      <c r="K695" s="469">
        <v>25000</v>
      </c>
      <c r="L695" s="469">
        <v>25004.69</v>
      </c>
      <c r="M695" s="469">
        <v>25417.51</v>
      </c>
      <c r="N695" s="470">
        <v>25000</v>
      </c>
      <c r="O695" s="471">
        <v>6.8500000000000005E-2</v>
      </c>
      <c r="P695" s="472">
        <v>3.8929270420525255E-4</v>
      </c>
      <c r="Q695" s="472">
        <v>0.2</v>
      </c>
      <c r="R695" s="472">
        <v>0.25</v>
      </c>
    </row>
    <row r="696" spans="3:18">
      <c r="C696" s="482" t="s">
        <v>185</v>
      </c>
      <c r="D696" s="483" t="s">
        <v>1160</v>
      </c>
      <c r="E696" s="484"/>
      <c r="F696" s="482" t="s">
        <v>154</v>
      </c>
      <c r="G696" s="485" t="s">
        <v>147</v>
      </c>
      <c r="H696" s="468" t="s">
        <v>1138</v>
      </c>
      <c r="I696" s="468">
        <v>46664</v>
      </c>
      <c r="J696" s="467" t="s">
        <v>148</v>
      </c>
      <c r="K696" s="469">
        <v>25000</v>
      </c>
      <c r="L696" s="469">
        <v>25004.69</v>
      </c>
      <c r="M696" s="469">
        <v>25417.51</v>
      </c>
      <c r="N696" s="470">
        <v>25000</v>
      </c>
      <c r="O696" s="471">
        <v>6.8500000000000005E-2</v>
      </c>
      <c r="P696" s="472">
        <v>3.8929270420525255E-4</v>
      </c>
      <c r="Q696" s="472">
        <v>0.2</v>
      </c>
      <c r="R696" s="472">
        <v>0.25</v>
      </c>
    </row>
    <row r="697" spans="3:18">
      <c r="C697" s="482" t="s">
        <v>185</v>
      </c>
      <c r="D697" s="483" t="s">
        <v>1160</v>
      </c>
      <c r="E697" s="484"/>
      <c r="F697" s="482" t="s">
        <v>154</v>
      </c>
      <c r="G697" s="485" t="s">
        <v>147</v>
      </c>
      <c r="H697" s="468" t="s">
        <v>1138</v>
      </c>
      <c r="I697" s="468">
        <v>46664</v>
      </c>
      <c r="J697" s="467" t="s">
        <v>148</v>
      </c>
      <c r="K697" s="469">
        <v>25000</v>
      </c>
      <c r="L697" s="469">
        <v>25004.69</v>
      </c>
      <c r="M697" s="469">
        <v>25417.51</v>
      </c>
      <c r="N697" s="470">
        <v>25000</v>
      </c>
      <c r="O697" s="471">
        <v>6.8500000000000005E-2</v>
      </c>
      <c r="P697" s="472">
        <v>3.8929270420525255E-4</v>
      </c>
      <c r="Q697" s="472">
        <v>0.2</v>
      </c>
      <c r="R697" s="472">
        <v>0.25</v>
      </c>
    </row>
    <row r="698" spans="3:18">
      <c r="C698" s="482" t="s">
        <v>185</v>
      </c>
      <c r="D698" s="483" t="s">
        <v>1160</v>
      </c>
      <c r="E698" s="484"/>
      <c r="F698" s="482" t="s">
        <v>154</v>
      </c>
      <c r="G698" s="485" t="s">
        <v>147</v>
      </c>
      <c r="H698" s="468" t="s">
        <v>1138</v>
      </c>
      <c r="I698" s="468">
        <v>46664</v>
      </c>
      <c r="J698" s="467" t="s">
        <v>148</v>
      </c>
      <c r="K698" s="469">
        <v>25000</v>
      </c>
      <c r="L698" s="469">
        <v>25004.69</v>
      </c>
      <c r="M698" s="469">
        <v>25417.51</v>
      </c>
      <c r="N698" s="470">
        <v>25000</v>
      </c>
      <c r="O698" s="471">
        <v>6.8500000000000005E-2</v>
      </c>
      <c r="P698" s="472">
        <v>3.8929270420525255E-4</v>
      </c>
      <c r="Q698" s="472">
        <v>0.2</v>
      </c>
      <c r="R698" s="472">
        <v>0.25</v>
      </c>
    </row>
    <row r="699" spans="3:18">
      <c r="C699" s="482" t="s">
        <v>185</v>
      </c>
      <c r="D699" s="483" t="s">
        <v>1160</v>
      </c>
      <c r="E699" s="484"/>
      <c r="F699" s="482" t="s">
        <v>154</v>
      </c>
      <c r="G699" s="485" t="s">
        <v>147</v>
      </c>
      <c r="H699" s="468" t="s">
        <v>1138</v>
      </c>
      <c r="I699" s="468">
        <v>46664</v>
      </c>
      <c r="J699" s="467" t="s">
        <v>148</v>
      </c>
      <c r="K699" s="469">
        <v>25000</v>
      </c>
      <c r="L699" s="469">
        <v>25004.69</v>
      </c>
      <c r="M699" s="469">
        <v>25417.51</v>
      </c>
      <c r="N699" s="470">
        <v>25000</v>
      </c>
      <c r="O699" s="471">
        <v>6.8500000000000005E-2</v>
      </c>
      <c r="P699" s="472">
        <v>3.8929270420525255E-4</v>
      </c>
      <c r="Q699" s="472">
        <v>0.2</v>
      </c>
      <c r="R699" s="472">
        <v>0.25</v>
      </c>
    </row>
    <row r="700" spans="3:18">
      <c r="C700" s="482" t="s">
        <v>185</v>
      </c>
      <c r="D700" s="483" t="s">
        <v>1160</v>
      </c>
      <c r="E700" s="484"/>
      <c r="F700" s="482" t="s">
        <v>154</v>
      </c>
      <c r="G700" s="485" t="s">
        <v>147</v>
      </c>
      <c r="H700" s="468" t="s">
        <v>1138</v>
      </c>
      <c r="I700" s="468">
        <v>46664</v>
      </c>
      <c r="J700" s="467" t="s">
        <v>148</v>
      </c>
      <c r="K700" s="470">
        <v>25000</v>
      </c>
      <c r="L700" s="469">
        <v>25004.69</v>
      </c>
      <c r="M700" s="469">
        <v>25417.51</v>
      </c>
      <c r="N700" s="470">
        <v>25000</v>
      </c>
      <c r="O700" s="471">
        <v>6.8500000000000005E-2</v>
      </c>
      <c r="P700" s="472">
        <v>3.8929270420525255E-4</v>
      </c>
      <c r="Q700" s="472">
        <v>0.2</v>
      </c>
      <c r="R700" s="472">
        <v>0.25</v>
      </c>
    </row>
    <row r="701" spans="3:18">
      <c r="C701" s="482" t="s">
        <v>185</v>
      </c>
      <c r="D701" s="483" t="s">
        <v>1160</v>
      </c>
      <c r="E701" s="484"/>
      <c r="F701" s="482" t="s">
        <v>154</v>
      </c>
      <c r="G701" s="485" t="s">
        <v>147</v>
      </c>
      <c r="H701" s="468" t="s">
        <v>1138</v>
      </c>
      <c r="I701" s="468">
        <v>46664</v>
      </c>
      <c r="J701" s="467" t="s">
        <v>148</v>
      </c>
      <c r="K701" s="470">
        <v>25000</v>
      </c>
      <c r="L701" s="469">
        <v>25004.69</v>
      </c>
      <c r="M701" s="469">
        <v>25417.51</v>
      </c>
      <c r="N701" s="470">
        <v>25000</v>
      </c>
      <c r="O701" s="471">
        <v>6.8500000000000005E-2</v>
      </c>
      <c r="P701" s="472">
        <v>3.8929270420525255E-4</v>
      </c>
      <c r="Q701" s="472">
        <v>0.2</v>
      </c>
      <c r="R701" s="472">
        <v>0.25</v>
      </c>
    </row>
    <row r="702" spans="3:18">
      <c r="C702" s="482" t="s">
        <v>185</v>
      </c>
      <c r="D702" s="483" t="s">
        <v>1160</v>
      </c>
      <c r="E702" s="484"/>
      <c r="F702" s="482" t="s">
        <v>154</v>
      </c>
      <c r="G702" s="485" t="s">
        <v>147</v>
      </c>
      <c r="H702" s="468" t="s">
        <v>1138</v>
      </c>
      <c r="I702" s="468">
        <v>46664</v>
      </c>
      <c r="J702" s="467" t="s">
        <v>148</v>
      </c>
      <c r="K702" s="470">
        <v>25000</v>
      </c>
      <c r="L702" s="469">
        <v>25004.69</v>
      </c>
      <c r="M702" s="469">
        <v>25417.51</v>
      </c>
      <c r="N702" s="470">
        <v>25000</v>
      </c>
      <c r="O702" s="471">
        <v>6.8500000000000005E-2</v>
      </c>
      <c r="P702" s="472">
        <v>3.8929270420525255E-4</v>
      </c>
      <c r="Q702" s="472">
        <v>0.2</v>
      </c>
      <c r="R702" s="472">
        <v>0.25</v>
      </c>
    </row>
    <row r="703" spans="3:18">
      <c r="C703" s="482" t="s">
        <v>185</v>
      </c>
      <c r="D703" s="483" t="s">
        <v>1160</v>
      </c>
      <c r="E703" s="484"/>
      <c r="F703" s="482" t="s">
        <v>154</v>
      </c>
      <c r="G703" s="485" t="s">
        <v>147</v>
      </c>
      <c r="H703" s="468" t="s">
        <v>1138</v>
      </c>
      <c r="I703" s="468">
        <v>46664</v>
      </c>
      <c r="J703" s="467" t="s">
        <v>148</v>
      </c>
      <c r="K703" s="469">
        <v>25000</v>
      </c>
      <c r="L703" s="469">
        <v>25004.69</v>
      </c>
      <c r="M703" s="469">
        <v>25417.51</v>
      </c>
      <c r="N703" s="470">
        <v>25000</v>
      </c>
      <c r="O703" s="471">
        <v>6.8500000000000005E-2</v>
      </c>
      <c r="P703" s="472">
        <v>3.8929270420525255E-4</v>
      </c>
      <c r="Q703" s="472">
        <v>0.2</v>
      </c>
      <c r="R703" s="472">
        <v>0.25</v>
      </c>
    </row>
    <row r="704" spans="3:18">
      <c r="C704" s="482" t="s">
        <v>185</v>
      </c>
      <c r="D704" s="483" t="s">
        <v>1160</v>
      </c>
      <c r="E704" s="484"/>
      <c r="F704" s="482" t="s">
        <v>154</v>
      </c>
      <c r="G704" s="485" t="s">
        <v>147</v>
      </c>
      <c r="H704" s="468" t="s">
        <v>1138</v>
      </c>
      <c r="I704" s="468">
        <v>46664</v>
      </c>
      <c r="J704" s="467" t="s">
        <v>148</v>
      </c>
      <c r="K704" s="469">
        <v>25000</v>
      </c>
      <c r="L704" s="469">
        <v>25004.69</v>
      </c>
      <c r="M704" s="469">
        <v>25417.51</v>
      </c>
      <c r="N704" s="470">
        <v>25000</v>
      </c>
      <c r="O704" s="471">
        <v>6.8500000000000005E-2</v>
      </c>
      <c r="P704" s="472">
        <v>3.8929270420525255E-4</v>
      </c>
      <c r="Q704" s="472">
        <v>0.2</v>
      </c>
      <c r="R704" s="472">
        <v>0.25</v>
      </c>
    </row>
    <row r="705" spans="3:18">
      <c r="C705" s="482" t="s">
        <v>185</v>
      </c>
      <c r="D705" s="483" t="s">
        <v>1160</v>
      </c>
      <c r="E705" s="484"/>
      <c r="F705" s="482" t="s">
        <v>154</v>
      </c>
      <c r="G705" s="485" t="s">
        <v>147</v>
      </c>
      <c r="H705" s="468" t="s">
        <v>1138</v>
      </c>
      <c r="I705" s="468">
        <v>46664</v>
      </c>
      <c r="J705" s="467" t="s">
        <v>148</v>
      </c>
      <c r="K705" s="469">
        <v>25000</v>
      </c>
      <c r="L705" s="469">
        <v>25004.69</v>
      </c>
      <c r="M705" s="469">
        <v>25417.51</v>
      </c>
      <c r="N705" s="470">
        <v>25000</v>
      </c>
      <c r="O705" s="471">
        <v>6.8500000000000005E-2</v>
      </c>
      <c r="P705" s="472">
        <v>3.8929270420525255E-4</v>
      </c>
      <c r="Q705" s="472">
        <v>0.2</v>
      </c>
      <c r="R705" s="472">
        <v>0.25</v>
      </c>
    </row>
    <row r="706" spans="3:18">
      <c r="C706" s="482" t="s">
        <v>185</v>
      </c>
      <c r="D706" s="483" t="s">
        <v>1160</v>
      </c>
      <c r="E706" s="484"/>
      <c r="F706" s="482" t="s">
        <v>154</v>
      </c>
      <c r="G706" s="485" t="s">
        <v>147</v>
      </c>
      <c r="H706" s="468" t="s">
        <v>1138</v>
      </c>
      <c r="I706" s="468">
        <v>46664</v>
      </c>
      <c r="J706" s="467" t="s">
        <v>148</v>
      </c>
      <c r="K706" s="469">
        <v>25000</v>
      </c>
      <c r="L706" s="469">
        <v>25004.69</v>
      </c>
      <c r="M706" s="469">
        <v>25417.51</v>
      </c>
      <c r="N706" s="470">
        <v>25000</v>
      </c>
      <c r="O706" s="471">
        <v>6.8500000000000005E-2</v>
      </c>
      <c r="P706" s="472">
        <v>3.8929270420525255E-4</v>
      </c>
      <c r="Q706" s="472">
        <v>0.2</v>
      </c>
      <c r="R706" s="472">
        <v>0.25</v>
      </c>
    </row>
    <row r="707" spans="3:18">
      <c r="C707" s="482" t="s">
        <v>185</v>
      </c>
      <c r="D707" s="483" t="s">
        <v>1160</v>
      </c>
      <c r="E707" s="484"/>
      <c r="F707" s="482" t="s">
        <v>154</v>
      </c>
      <c r="G707" s="485" t="s">
        <v>147</v>
      </c>
      <c r="H707" s="468" t="s">
        <v>1138</v>
      </c>
      <c r="I707" s="468">
        <v>46664</v>
      </c>
      <c r="J707" s="467" t="s">
        <v>148</v>
      </c>
      <c r="K707" s="469">
        <v>25000</v>
      </c>
      <c r="L707" s="469">
        <v>25004.69</v>
      </c>
      <c r="M707" s="469">
        <v>25417.51</v>
      </c>
      <c r="N707" s="470">
        <v>25000</v>
      </c>
      <c r="O707" s="471">
        <v>6.8500000000000005E-2</v>
      </c>
      <c r="P707" s="472">
        <v>3.8929270420525255E-4</v>
      </c>
      <c r="Q707" s="472">
        <v>0.2</v>
      </c>
      <c r="R707" s="472">
        <v>0.25</v>
      </c>
    </row>
    <row r="708" spans="3:18">
      <c r="C708" s="482" t="s">
        <v>185</v>
      </c>
      <c r="D708" s="483" t="s">
        <v>1160</v>
      </c>
      <c r="E708" s="484"/>
      <c r="F708" s="482" t="s">
        <v>154</v>
      </c>
      <c r="G708" s="485" t="s">
        <v>147</v>
      </c>
      <c r="H708" s="468" t="s">
        <v>1138</v>
      </c>
      <c r="I708" s="468">
        <v>46664</v>
      </c>
      <c r="J708" s="467" t="s">
        <v>148</v>
      </c>
      <c r="K708" s="469">
        <v>25000</v>
      </c>
      <c r="L708" s="469">
        <v>25004.69</v>
      </c>
      <c r="M708" s="469">
        <v>25417.51</v>
      </c>
      <c r="N708" s="470">
        <v>25000</v>
      </c>
      <c r="O708" s="471">
        <v>6.8500000000000005E-2</v>
      </c>
      <c r="P708" s="472">
        <v>3.8929270420525255E-4</v>
      </c>
      <c r="Q708" s="472">
        <v>0.2</v>
      </c>
      <c r="R708" s="472">
        <v>0.25</v>
      </c>
    </row>
    <row r="709" spans="3:18">
      <c r="C709" s="482" t="s">
        <v>185</v>
      </c>
      <c r="D709" s="483" t="s">
        <v>1160</v>
      </c>
      <c r="E709" s="484"/>
      <c r="F709" s="482" t="s">
        <v>154</v>
      </c>
      <c r="G709" s="485" t="s">
        <v>147</v>
      </c>
      <c r="H709" s="468" t="s">
        <v>1138</v>
      </c>
      <c r="I709" s="468">
        <v>46664</v>
      </c>
      <c r="J709" s="467" t="s">
        <v>148</v>
      </c>
      <c r="K709" s="469">
        <v>25000</v>
      </c>
      <c r="L709" s="469">
        <v>25004.69</v>
      </c>
      <c r="M709" s="469">
        <v>25417.51</v>
      </c>
      <c r="N709" s="470">
        <v>25000</v>
      </c>
      <c r="O709" s="471">
        <v>6.8500000000000005E-2</v>
      </c>
      <c r="P709" s="472">
        <v>3.8929270420525255E-4</v>
      </c>
      <c r="Q709" s="472">
        <v>0.2</v>
      </c>
      <c r="R709" s="472">
        <v>0.25</v>
      </c>
    </row>
    <row r="710" spans="3:18">
      <c r="C710" s="482" t="s">
        <v>185</v>
      </c>
      <c r="D710" s="483" t="s">
        <v>1160</v>
      </c>
      <c r="E710" s="484"/>
      <c r="F710" s="482" t="s">
        <v>154</v>
      </c>
      <c r="G710" s="485" t="s">
        <v>147</v>
      </c>
      <c r="H710" s="468" t="s">
        <v>1138</v>
      </c>
      <c r="I710" s="468">
        <v>46664</v>
      </c>
      <c r="J710" s="467" t="s">
        <v>148</v>
      </c>
      <c r="K710" s="469">
        <v>25000</v>
      </c>
      <c r="L710" s="469">
        <v>25004.69</v>
      </c>
      <c r="M710" s="469">
        <v>25417.51</v>
      </c>
      <c r="N710" s="470">
        <v>25000</v>
      </c>
      <c r="O710" s="471">
        <v>6.8500000000000005E-2</v>
      </c>
      <c r="P710" s="472">
        <v>3.8929270420525255E-4</v>
      </c>
      <c r="Q710" s="472">
        <v>0.2</v>
      </c>
      <c r="R710" s="472">
        <v>0.25</v>
      </c>
    </row>
    <row r="711" spans="3:18">
      <c r="C711" s="482" t="s">
        <v>185</v>
      </c>
      <c r="D711" s="483" t="s">
        <v>1160</v>
      </c>
      <c r="E711" s="484"/>
      <c r="F711" s="482" t="s">
        <v>154</v>
      </c>
      <c r="G711" s="485" t="s">
        <v>147</v>
      </c>
      <c r="H711" s="468" t="s">
        <v>1138</v>
      </c>
      <c r="I711" s="468">
        <v>46664</v>
      </c>
      <c r="J711" s="467" t="s">
        <v>148</v>
      </c>
      <c r="K711" s="469">
        <v>25000</v>
      </c>
      <c r="L711" s="469">
        <v>25004.69</v>
      </c>
      <c r="M711" s="469">
        <v>25417.51</v>
      </c>
      <c r="N711" s="470">
        <v>25000</v>
      </c>
      <c r="O711" s="471">
        <v>6.8500000000000005E-2</v>
      </c>
      <c r="P711" s="472">
        <v>3.8929270420525255E-4</v>
      </c>
      <c r="Q711" s="472">
        <v>0.2</v>
      </c>
      <c r="R711" s="472">
        <v>0.25</v>
      </c>
    </row>
    <row r="712" spans="3:18">
      <c r="C712" s="482" t="s">
        <v>185</v>
      </c>
      <c r="D712" s="483" t="s">
        <v>1160</v>
      </c>
      <c r="E712" s="484"/>
      <c r="F712" s="482" t="s">
        <v>154</v>
      </c>
      <c r="G712" s="485" t="s">
        <v>147</v>
      </c>
      <c r="H712" s="468" t="s">
        <v>1138</v>
      </c>
      <c r="I712" s="468">
        <v>46664</v>
      </c>
      <c r="J712" s="467" t="s">
        <v>148</v>
      </c>
      <c r="K712" s="469">
        <v>25000</v>
      </c>
      <c r="L712" s="469">
        <v>25004.69</v>
      </c>
      <c r="M712" s="469">
        <v>25417.51</v>
      </c>
      <c r="N712" s="470">
        <v>25000</v>
      </c>
      <c r="O712" s="471">
        <v>6.8500000000000005E-2</v>
      </c>
      <c r="P712" s="472">
        <v>3.8929270420525255E-4</v>
      </c>
      <c r="Q712" s="472">
        <v>0.2</v>
      </c>
      <c r="R712" s="472">
        <v>0.25</v>
      </c>
    </row>
    <row r="713" spans="3:18">
      <c r="C713" s="482" t="s">
        <v>185</v>
      </c>
      <c r="D713" s="483" t="s">
        <v>1160</v>
      </c>
      <c r="E713" s="484"/>
      <c r="F713" s="482" t="s">
        <v>154</v>
      </c>
      <c r="G713" s="485" t="s">
        <v>147</v>
      </c>
      <c r="H713" s="468" t="s">
        <v>1138</v>
      </c>
      <c r="I713" s="468">
        <v>46664</v>
      </c>
      <c r="J713" s="467" t="s">
        <v>148</v>
      </c>
      <c r="K713" s="469">
        <v>25000</v>
      </c>
      <c r="L713" s="469">
        <v>25004.69</v>
      </c>
      <c r="M713" s="469">
        <v>25417.51</v>
      </c>
      <c r="N713" s="470">
        <v>25000</v>
      </c>
      <c r="O713" s="471">
        <v>6.8500000000000005E-2</v>
      </c>
      <c r="P713" s="472">
        <v>3.8929270420525255E-4</v>
      </c>
      <c r="Q713" s="472">
        <v>0.2</v>
      </c>
      <c r="R713" s="472">
        <v>0.25</v>
      </c>
    </row>
    <row r="714" spans="3:18">
      <c r="C714" s="482" t="s">
        <v>185</v>
      </c>
      <c r="D714" s="483" t="s">
        <v>1160</v>
      </c>
      <c r="E714" s="484"/>
      <c r="F714" s="482" t="s">
        <v>154</v>
      </c>
      <c r="G714" s="485" t="s">
        <v>147</v>
      </c>
      <c r="H714" s="468" t="s">
        <v>1138</v>
      </c>
      <c r="I714" s="468">
        <v>46664</v>
      </c>
      <c r="J714" s="467" t="s">
        <v>148</v>
      </c>
      <c r="K714" s="469">
        <v>25000</v>
      </c>
      <c r="L714" s="469">
        <v>25004.69</v>
      </c>
      <c r="M714" s="469">
        <v>25417.51</v>
      </c>
      <c r="N714" s="470">
        <v>25000</v>
      </c>
      <c r="O714" s="471">
        <v>6.8500000000000005E-2</v>
      </c>
      <c r="P714" s="472">
        <v>3.8929270420525255E-4</v>
      </c>
      <c r="Q714" s="472">
        <v>0.2</v>
      </c>
      <c r="R714" s="472">
        <v>0.25</v>
      </c>
    </row>
    <row r="715" spans="3:18">
      <c r="C715" s="482" t="s">
        <v>185</v>
      </c>
      <c r="D715" s="483" t="s">
        <v>1160</v>
      </c>
      <c r="E715" s="484"/>
      <c r="F715" s="482" t="s">
        <v>154</v>
      </c>
      <c r="G715" s="485" t="s">
        <v>147</v>
      </c>
      <c r="H715" s="468" t="s">
        <v>1138</v>
      </c>
      <c r="I715" s="468">
        <v>46664</v>
      </c>
      <c r="J715" s="467" t="s">
        <v>148</v>
      </c>
      <c r="K715" s="469">
        <v>25000</v>
      </c>
      <c r="L715" s="469">
        <v>25004.69</v>
      </c>
      <c r="M715" s="469">
        <v>25417.51</v>
      </c>
      <c r="N715" s="470">
        <v>25000</v>
      </c>
      <c r="O715" s="471">
        <v>6.8500000000000005E-2</v>
      </c>
      <c r="P715" s="472">
        <v>3.8929270420525255E-4</v>
      </c>
      <c r="Q715" s="472">
        <v>0.2</v>
      </c>
      <c r="R715" s="472">
        <v>0.25</v>
      </c>
    </row>
    <row r="716" spans="3:18">
      <c r="C716" s="482" t="s">
        <v>185</v>
      </c>
      <c r="D716" s="483" t="s">
        <v>1160</v>
      </c>
      <c r="E716" s="484"/>
      <c r="F716" s="482" t="s">
        <v>154</v>
      </c>
      <c r="G716" s="485" t="s">
        <v>147</v>
      </c>
      <c r="H716" s="468" t="s">
        <v>1138</v>
      </c>
      <c r="I716" s="468">
        <v>46664</v>
      </c>
      <c r="J716" s="467" t="s">
        <v>148</v>
      </c>
      <c r="K716" s="469">
        <v>25000</v>
      </c>
      <c r="L716" s="469">
        <v>25004.69</v>
      </c>
      <c r="M716" s="469">
        <v>25417.51</v>
      </c>
      <c r="N716" s="470">
        <v>25000</v>
      </c>
      <c r="O716" s="471">
        <v>6.8500000000000005E-2</v>
      </c>
      <c r="P716" s="472">
        <v>3.8929270420525255E-4</v>
      </c>
      <c r="Q716" s="472">
        <v>0.2</v>
      </c>
      <c r="R716" s="472">
        <v>0.25</v>
      </c>
    </row>
    <row r="717" spans="3:18">
      <c r="C717" s="482" t="s">
        <v>185</v>
      </c>
      <c r="D717" s="483" t="s">
        <v>1160</v>
      </c>
      <c r="E717" s="484"/>
      <c r="F717" s="482" t="s">
        <v>154</v>
      </c>
      <c r="G717" s="485" t="s">
        <v>147</v>
      </c>
      <c r="H717" s="468" t="s">
        <v>1138</v>
      </c>
      <c r="I717" s="468">
        <v>46664</v>
      </c>
      <c r="J717" s="467" t="s">
        <v>148</v>
      </c>
      <c r="K717" s="469">
        <v>25000</v>
      </c>
      <c r="L717" s="469">
        <v>25004.69</v>
      </c>
      <c r="M717" s="469">
        <v>25417.51</v>
      </c>
      <c r="N717" s="470">
        <v>25000</v>
      </c>
      <c r="O717" s="471">
        <v>6.8500000000000005E-2</v>
      </c>
      <c r="P717" s="472">
        <v>3.8929270420525255E-4</v>
      </c>
      <c r="Q717" s="472">
        <v>0.2</v>
      </c>
      <c r="R717" s="472">
        <v>0.25</v>
      </c>
    </row>
    <row r="718" spans="3:18">
      <c r="C718" s="482" t="s">
        <v>185</v>
      </c>
      <c r="D718" s="483" t="s">
        <v>1160</v>
      </c>
      <c r="E718" s="484"/>
      <c r="F718" s="482" t="s">
        <v>154</v>
      </c>
      <c r="G718" s="485" t="s">
        <v>147</v>
      </c>
      <c r="H718" s="468" t="s">
        <v>1138</v>
      </c>
      <c r="I718" s="468">
        <v>46664</v>
      </c>
      <c r="J718" s="467" t="s">
        <v>148</v>
      </c>
      <c r="K718" s="469">
        <v>25000</v>
      </c>
      <c r="L718" s="469">
        <v>25004.69</v>
      </c>
      <c r="M718" s="469">
        <v>25417.51</v>
      </c>
      <c r="N718" s="470">
        <v>25000</v>
      </c>
      <c r="O718" s="471">
        <v>6.8500000000000005E-2</v>
      </c>
      <c r="P718" s="472">
        <v>3.8929270420525255E-4</v>
      </c>
      <c r="Q718" s="472">
        <v>0.2</v>
      </c>
      <c r="R718" s="472">
        <v>0.25</v>
      </c>
    </row>
    <row r="719" spans="3:18">
      <c r="C719" s="482" t="s">
        <v>185</v>
      </c>
      <c r="D719" s="483" t="s">
        <v>1160</v>
      </c>
      <c r="E719" s="484"/>
      <c r="F719" s="482" t="s">
        <v>154</v>
      </c>
      <c r="G719" s="485" t="s">
        <v>147</v>
      </c>
      <c r="H719" s="468" t="s">
        <v>1138</v>
      </c>
      <c r="I719" s="468">
        <v>46664</v>
      </c>
      <c r="J719" s="467" t="s">
        <v>148</v>
      </c>
      <c r="K719" s="469">
        <v>25000</v>
      </c>
      <c r="L719" s="469">
        <v>25004.69</v>
      </c>
      <c r="M719" s="469">
        <v>25417.51</v>
      </c>
      <c r="N719" s="470">
        <v>25000</v>
      </c>
      <c r="O719" s="471">
        <v>6.8500000000000005E-2</v>
      </c>
      <c r="P719" s="472">
        <v>3.8929270420525255E-4</v>
      </c>
      <c r="Q719" s="472">
        <v>0.2</v>
      </c>
      <c r="R719" s="472">
        <v>0.25</v>
      </c>
    </row>
    <row r="720" spans="3:18">
      <c r="C720" s="482" t="s">
        <v>185</v>
      </c>
      <c r="D720" s="483" t="s">
        <v>1160</v>
      </c>
      <c r="E720" s="484"/>
      <c r="F720" s="482" t="s">
        <v>154</v>
      </c>
      <c r="G720" s="485" t="s">
        <v>147</v>
      </c>
      <c r="H720" s="468" t="s">
        <v>1138</v>
      </c>
      <c r="I720" s="468">
        <v>46664</v>
      </c>
      <c r="J720" s="467" t="s">
        <v>148</v>
      </c>
      <c r="K720" s="469">
        <v>25000</v>
      </c>
      <c r="L720" s="469">
        <v>25004.69</v>
      </c>
      <c r="M720" s="469">
        <v>25417.51</v>
      </c>
      <c r="N720" s="470">
        <v>25000</v>
      </c>
      <c r="O720" s="471">
        <v>6.8500000000000005E-2</v>
      </c>
      <c r="P720" s="472">
        <v>3.8929270420525255E-4</v>
      </c>
      <c r="Q720" s="472">
        <v>0.2</v>
      </c>
      <c r="R720" s="472">
        <v>0.25</v>
      </c>
    </row>
    <row r="721" spans="3:18">
      <c r="C721" s="482" t="s">
        <v>185</v>
      </c>
      <c r="D721" s="483" t="s">
        <v>1160</v>
      </c>
      <c r="E721" s="484"/>
      <c r="F721" s="482" t="s">
        <v>154</v>
      </c>
      <c r="G721" s="485" t="s">
        <v>147</v>
      </c>
      <c r="H721" s="468" t="s">
        <v>1138</v>
      </c>
      <c r="I721" s="468">
        <v>46664</v>
      </c>
      <c r="J721" s="467" t="s">
        <v>148</v>
      </c>
      <c r="K721" s="469">
        <v>25000</v>
      </c>
      <c r="L721" s="469">
        <v>25004.69</v>
      </c>
      <c r="M721" s="469">
        <v>25417.51</v>
      </c>
      <c r="N721" s="470">
        <v>25000</v>
      </c>
      <c r="O721" s="471">
        <v>6.8500000000000005E-2</v>
      </c>
      <c r="P721" s="472">
        <v>3.8929270420525255E-4</v>
      </c>
      <c r="Q721" s="472">
        <v>0.2</v>
      </c>
      <c r="R721" s="472">
        <v>0.25</v>
      </c>
    </row>
    <row r="722" spans="3:18">
      <c r="C722" s="482" t="s">
        <v>185</v>
      </c>
      <c r="D722" s="483" t="s">
        <v>1160</v>
      </c>
      <c r="E722" s="484"/>
      <c r="F722" s="482" t="s">
        <v>154</v>
      </c>
      <c r="G722" s="485" t="s">
        <v>147</v>
      </c>
      <c r="H722" s="468" t="s">
        <v>1138</v>
      </c>
      <c r="I722" s="468">
        <v>46664</v>
      </c>
      <c r="J722" s="467" t="s">
        <v>148</v>
      </c>
      <c r="K722" s="469">
        <v>25000</v>
      </c>
      <c r="L722" s="469">
        <v>25004.69</v>
      </c>
      <c r="M722" s="469">
        <v>25417.51</v>
      </c>
      <c r="N722" s="470">
        <v>25000</v>
      </c>
      <c r="O722" s="471">
        <v>6.8500000000000005E-2</v>
      </c>
      <c r="P722" s="472">
        <v>3.8929270420525255E-4</v>
      </c>
      <c r="Q722" s="472">
        <v>0.2</v>
      </c>
      <c r="R722" s="472">
        <v>0.25</v>
      </c>
    </row>
    <row r="723" spans="3:18">
      <c r="C723" s="482" t="s">
        <v>185</v>
      </c>
      <c r="D723" s="483" t="s">
        <v>1160</v>
      </c>
      <c r="E723" s="484"/>
      <c r="F723" s="482" t="s">
        <v>154</v>
      </c>
      <c r="G723" s="485" t="s">
        <v>147</v>
      </c>
      <c r="H723" s="468" t="s">
        <v>1138</v>
      </c>
      <c r="I723" s="468">
        <v>46664</v>
      </c>
      <c r="J723" s="467" t="s">
        <v>148</v>
      </c>
      <c r="K723" s="469">
        <v>25000</v>
      </c>
      <c r="L723" s="469">
        <v>25004.69</v>
      </c>
      <c r="M723" s="469">
        <v>25417.51</v>
      </c>
      <c r="N723" s="470">
        <v>25000</v>
      </c>
      <c r="O723" s="471">
        <v>6.8500000000000005E-2</v>
      </c>
      <c r="P723" s="472">
        <v>3.8929270420525255E-4</v>
      </c>
      <c r="Q723" s="472">
        <v>0.2</v>
      </c>
      <c r="R723" s="472">
        <v>0.25</v>
      </c>
    </row>
    <row r="724" spans="3:18">
      <c r="C724" s="482" t="s">
        <v>185</v>
      </c>
      <c r="D724" s="483" t="s">
        <v>1160</v>
      </c>
      <c r="E724" s="484"/>
      <c r="F724" s="482" t="s">
        <v>154</v>
      </c>
      <c r="G724" s="485" t="s">
        <v>147</v>
      </c>
      <c r="H724" s="468" t="s">
        <v>1138</v>
      </c>
      <c r="I724" s="468">
        <v>46664</v>
      </c>
      <c r="J724" s="467" t="s">
        <v>148</v>
      </c>
      <c r="K724" s="486">
        <v>25000</v>
      </c>
      <c r="L724" s="469">
        <v>25004.69</v>
      </c>
      <c r="M724" s="469">
        <v>25417.51</v>
      </c>
      <c r="N724" s="470">
        <v>25000</v>
      </c>
      <c r="O724" s="471">
        <v>6.8500000000000005E-2</v>
      </c>
      <c r="P724" s="472">
        <v>3.8929270420525255E-4</v>
      </c>
      <c r="Q724" s="472">
        <v>0.2</v>
      </c>
      <c r="R724" s="472">
        <v>0.25</v>
      </c>
    </row>
    <row r="725" spans="3:18">
      <c r="C725" s="482" t="s">
        <v>185</v>
      </c>
      <c r="D725" s="483" t="s">
        <v>1160</v>
      </c>
      <c r="E725" s="484"/>
      <c r="F725" s="482" t="s">
        <v>154</v>
      </c>
      <c r="G725" s="485" t="s">
        <v>147</v>
      </c>
      <c r="H725" s="468" t="s">
        <v>1138</v>
      </c>
      <c r="I725" s="468">
        <v>46664</v>
      </c>
      <c r="J725" s="467" t="s">
        <v>148</v>
      </c>
      <c r="K725" s="469">
        <v>25000</v>
      </c>
      <c r="L725" s="469">
        <v>25004.69</v>
      </c>
      <c r="M725" s="469">
        <v>25417.51</v>
      </c>
      <c r="N725" s="470">
        <v>25000</v>
      </c>
      <c r="O725" s="471">
        <v>6.8500000000000005E-2</v>
      </c>
      <c r="P725" s="472">
        <v>3.8929270420525255E-4</v>
      </c>
      <c r="Q725" s="472">
        <v>0.2</v>
      </c>
      <c r="R725" s="472">
        <v>0.25</v>
      </c>
    </row>
    <row r="726" spans="3:18">
      <c r="C726" s="482" t="s">
        <v>185</v>
      </c>
      <c r="D726" s="483" t="s">
        <v>1160</v>
      </c>
      <c r="E726" s="484"/>
      <c r="F726" s="482" t="s">
        <v>154</v>
      </c>
      <c r="G726" s="485" t="s">
        <v>147</v>
      </c>
      <c r="H726" s="468" t="s">
        <v>1138</v>
      </c>
      <c r="I726" s="468">
        <v>46664</v>
      </c>
      <c r="J726" s="467" t="s">
        <v>148</v>
      </c>
      <c r="K726" s="469">
        <v>25000</v>
      </c>
      <c r="L726" s="469">
        <v>25004.69</v>
      </c>
      <c r="M726" s="469">
        <v>25417.51</v>
      </c>
      <c r="N726" s="470">
        <v>25000</v>
      </c>
      <c r="O726" s="471">
        <v>6.8500000000000005E-2</v>
      </c>
      <c r="P726" s="472">
        <v>3.8929270420525255E-4</v>
      </c>
      <c r="Q726" s="472">
        <v>0.2</v>
      </c>
      <c r="R726" s="472">
        <v>0.25</v>
      </c>
    </row>
    <row r="727" spans="3:18">
      <c r="C727" s="482" t="s">
        <v>185</v>
      </c>
      <c r="D727" s="483" t="s">
        <v>1160</v>
      </c>
      <c r="E727" s="484"/>
      <c r="F727" s="482" t="s">
        <v>154</v>
      </c>
      <c r="G727" s="485" t="s">
        <v>147</v>
      </c>
      <c r="H727" s="468" t="s">
        <v>1138</v>
      </c>
      <c r="I727" s="468">
        <v>46664</v>
      </c>
      <c r="J727" s="467" t="s">
        <v>148</v>
      </c>
      <c r="K727" s="469">
        <v>25000</v>
      </c>
      <c r="L727" s="469">
        <v>25004.69</v>
      </c>
      <c r="M727" s="469">
        <v>25417.51</v>
      </c>
      <c r="N727" s="470">
        <v>25000</v>
      </c>
      <c r="O727" s="471">
        <v>6.8500000000000005E-2</v>
      </c>
      <c r="P727" s="472">
        <v>3.8929270420525255E-4</v>
      </c>
      <c r="Q727" s="472">
        <v>0.2</v>
      </c>
      <c r="R727" s="472">
        <v>0.25</v>
      </c>
    </row>
    <row r="728" spans="3:18">
      <c r="C728" s="482" t="s">
        <v>185</v>
      </c>
      <c r="D728" s="483" t="s">
        <v>1160</v>
      </c>
      <c r="E728" s="484"/>
      <c r="F728" s="482" t="s">
        <v>154</v>
      </c>
      <c r="G728" s="485" t="s">
        <v>147</v>
      </c>
      <c r="H728" s="468" t="s">
        <v>1122</v>
      </c>
      <c r="I728" s="468">
        <v>46664</v>
      </c>
      <c r="J728" s="467" t="s">
        <v>148</v>
      </c>
      <c r="K728" s="469">
        <v>2000</v>
      </c>
      <c r="L728" s="469">
        <v>2019.23</v>
      </c>
      <c r="M728" s="469">
        <v>25417.51</v>
      </c>
      <c r="N728" s="470">
        <v>2000</v>
      </c>
      <c r="O728" s="471">
        <v>6.8500000000000005E-2</v>
      </c>
      <c r="P728" s="472">
        <v>3.8929270420525255E-4</v>
      </c>
      <c r="Q728" s="472">
        <v>0.2</v>
      </c>
      <c r="R728" s="472">
        <v>0.25</v>
      </c>
    </row>
    <row r="729" spans="3:18">
      <c r="C729" s="482" t="s">
        <v>1079</v>
      </c>
      <c r="D729" s="483"/>
      <c r="E729" s="484"/>
      <c r="F729" s="482"/>
      <c r="G729" s="485" t="s">
        <v>147</v>
      </c>
      <c r="H729" s="468"/>
      <c r="I729" s="468"/>
      <c r="J729" s="467" t="s">
        <v>148</v>
      </c>
      <c r="K729" s="469"/>
      <c r="L729" s="469"/>
      <c r="M729" s="469">
        <v>5216232.8</v>
      </c>
      <c r="N729" s="470"/>
      <c r="O729" s="471"/>
      <c r="P729" s="472"/>
      <c r="Q729" s="472"/>
      <c r="R729" s="472"/>
    </row>
    <row r="730" spans="3:18">
      <c r="C730" s="475" t="s">
        <v>105</v>
      </c>
      <c r="D730" s="570"/>
      <c r="E730" s="571"/>
      <c r="F730" s="475"/>
      <c r="G730" s="475"/>
      <c r="H730" s="475"/>
      <c r="I730" s="475"/>
      <c r="J730" s="475"/>
      <c r="K730" s="476">
        <v>55843300</v>
      </c>
      <c r="L730" s="476">
        <v>50990081.759999625</v>
      </c>
      <c r="M730" s="476">
        <v>61896362.829999663</v>
      </c>
      <c r="N730" s="476">
        <v>55843300</v>
      </c>
      <c r="O730" s="477"/>
      <c r="P730" s="477"/>
      <c r="Q730" s="477"/>
      <c r="R730" s="477"/>
    </row>
    <row r="731" spans="3:18">
      <c r="C731" s="458"/>
      <c r="D731" s="458"/>
      <c r="E731" s="458"/>
      <c r="F731" s="458"/>
      <c r="G731" s="458"/>
      <c r="H731" s="458"/>
      <c r="I731" s="458"/>
      <c r="J731" s="458"/>
      <c r="K731" s="460"/>
      <c r="L731" s="480"/>
      <c r="M731" s="487"/>
      <c r="N731" s="458"/>
      <c r="O731" s="458"/>
      <c r="P731" s="458"/>
      <c r="Q731" s="458"/>
      <c r="R731" s="458"/>
    </row>
    <row r="732" spans="3:18">
      <c r="C732" s="463"/>
      <c r="D732" s="458"/>
      <c r="E732" s="458"/>
      <c r="F732" s="458"/>
      <c r="G732" s="458"/>
      <c r="H732" s="458"/>
      <c r="I732" s="458"/>
      <c r="J732" s="458"/>
      <c r="K732" s="460"/>
      <c r="L732" s="458"/>
      <c r="M732" s="480"/>
      <c r="N732" s="458"/>
      <c r="O732" s="458"/>
      <c r="P732" s="458"/>
      <c r="Q732" s="458"/>
      <c r="R732" s="458"/>
    </row>
    <row r="733" spans="3:18">
      <c r="C733" s="413" t="s">
        <v>190</v>
      </c>
      <c r="D733" s="413"/>
      <c r="E733" s="457"/>
      <c r="F733" s="458"/>
      <c r="G733" s="458"/>
      <c r="H733" s="458"/>
      <c r="I733" s="458"/>
      <c r="J733" s="458"/>
      <c r="K733" s="460"/>
      <c r="L733" s="458"/>
      <c r="M733" s="458"/>
      <c r="N733" s="458"/>
      <c r="O733" s="458"/>
      <c r="P733" s="458"/>
      <c r="Q733" s="458"/>
      <c r="R733" s="458"/>
    </row>
    <row r="734" spans="3:18">
      <c r="C734" s="410" t="s">
        <v>160</v>
      </c>
      <c r="D734" s="410"/>
      <c r="E734" s="410"/>
      <c r="F734" s="488"/>
      <c r="H734" s="410"/>
      <c r="I734" s="410"/>
      <c r="J734" s="412"/>
      <c r="K734" s="410"/>
      <c r="L734" s="410"/>
      <c r="M734" s="410"/>
      <c r="N734" s="410"/>
      <c r="O734" s="410"/>
      <c r="P734" s="410"/>
      <c r="Q734" s="410"/>
      <c r="R734" s="410"/>
    </row>
    <row r="735" spans="3:18">
      <c r="C735" s="576" t="s">
        <v>161</v>
      </c>
      <c r="D735" s="577"/>
      <c r="E735" s="414">
        <v>45838</v>
      </c>
      <c r="F735" s="414">
        <v>45657</v>
      </c>
      <c r="H735" s="410"/>
      <c r="I735" s="410"/>
      <c r="J735" s="412"/>
      <c r="K735" s="410"/>
      <c r="L735" s="410"/>
      <c r="M735" s="410"/>
      <c r="N735" s="410"/>
      <c r="O735" s="410"/>
      <c r="P735" s="410"/>
      <c r="Q735" s="410"/>
      <c r="R735" s="410"/>
    </row>
    <row r="736" spans="3:18">
      <c r="C736" s="489" t="s">
        <v>162</v>
      </c>
      <c r="D736" s="490"/>
      <c r="E736" s="527">
        <v>13170.269999999999</v>
      </c>
      <c r="F736" s="530">
        <v>10543.22</v>
      </c>
      <c r="H736" s="410"/>
      <c r="I736" s="410"/>
      <c r="J736" s="412"/>
      <c r="K736" s="410"/>
      <c r="L736" s="410"/>
      <c r="M736" s="410"/>
      <c r="N736" s="410"/>
      <c r="O736" s="410"/>
      <c r="P736" s="410"/>
      <c r="Q736" s="410"/>
      <c r="R736" s="410"/>
    </row>
    <row r="737" spans="3:18">
      <c r="C737" s="491" t="s">
        <v>59</v>
      </c>
      <c r="D737" s="492"/>
      <c r="E737" s="493">
        <v>13170.269999999999</v>
      </c>
      <c r="F737" s="494">
        <v>10543.22</v>
      </c>
      <c r="G737" s="454"/>
      <c r="H737" s="454"/>
      <c r="I737" s="424"/>
      <c r="J737" s="424"/>
      <c r="K737" s="425"/>
      <c r="L737" s="424"/>
      <c r="M737" s="424"/>
      <c r="N737" s="424"/>
      <c r="O737" s="424"/>
      <c r="P737" s="424"/>
      <c r="Q737" s="424"/>
      <c r="R737" s="424"/>
    </row>
    <row r="738" spans="3:18">
      <c r="C738" s="495"/>
      <c r="D738" s="495"/>
      <c r="E738" s="496"/>
      <c r="F738" s="497"/>
      <c r="G738" s="498"/>
      <c r="H738" s="498"/>
      <c r="I738" s="424"/>
      <c r="J738" s="424"/>
      <c r="K738" s="425"/>
      <c r="L738" s="424"/>
      <c r="M738" s="424"/>
      <c r="N738" s="424"/>
      <c r="O738" s="424"/>
      <c r="P738" s="424"/>
      <c r="Q738" s="424"/>
      <c r="R738" s="424"/>
    </row>
    <row r="739" spans="3:18">
      <c r="C739" s="495"/>
      <c r="D739" s="495"/>
      <c r="E739" s="496"/>
      <c r="F739" s="497"/>
      <c r="G739" s="498"/>
      <c r="H739" s="498"/>
      <c r="I739" s="424"/>
      <c r="J739" s="424"/>
      <c r="K739" s="425"/>
      <c r="L739" s="424"/>
      <c r="M739" s="424"/>
      <c r="N739" s="424"/>
      <c r="O739" s="424"/>
      <c r="P739" s="424"/>
      <c r="Q739" s="424"/>
      <c r="R739" s="424"/>
    </row>
    <row r="740" spans="3:18">
      <c r="C740" s="413" t="s">
        <v>1579</v>
      </c>
      <c r="D740" s="495"/>
      <c r="E740" s="499"/>
      <c r="F740" s="500"/>
      <c r="G740" s="498"/>
      <c r="H740" s="498"/>
      <c r="I740" s="424"/>
      <c r="J740" s="424"/>
      <c r="K740" s="425"/>
      <c r="L740" s="424"/>
      <c r="M740" s="424"/>
      <c r="N740" s="424"/>
      <c r="O740" s="424"/>
      <c r="P740" s="424"/>
      <c r="Q740" s="424"/>
      <c r="R740" s="424"/>
    </row>
    <row r="741" spans="3:18">
      <c r="C741" s="410" t="s">
        <v>160</v>
      </c>
      <c r="D741" s="495"/>
      <c r="E741" s="499"/>
      <c r="F741" s="500"/>
      <c r="G741" s="498"/>
      <c r="H741" s="498"/>
      <c r="I741" s="424"/>
      <c r="J741" s="424"/>
      <c r="K741" s="425"/>
      <c r="L741" s="424"/>
      <c r="M741" s="424"/>
      <c r="N741" s="424"/>
      <c r="O741" s="424"/>
      <c r="P741" s="424"/>
      <c r="Q741" s="424"/>
      <c r="R741" s="424"/>
    </row>
    <row r="742" spans="3:18">
      <c r="C742" s="576" t="s">
        <v>161</v>
      </c>
      <c r="D742" s="577"/>
      <c r="E742" s="414">
        <v>45838</v>
      </c>
      <c r="F742" s="414">
        <v>45657</v>
      </c>
      <c r="G742" s="498"/>
      <c r="H742" s="498"/>
      <c r="I742" s="424"/>
      <c r="J742" s="424"/>
      <c r="K742" s="425"/>
      <c r="L742" s="424"/>
      <c r="M742" s="424"/>
      <c r="N742" s="424"/>
      <c r="O742" s="424"/>
      <c r="P742" s="424"/>
      <c r="Q742" s="424"/>
      <c r="R742" s="424"/>
    </row>
    <row r="743" spans="3:18">
      <c r="C743" s="501" t="s">
        <v>1573</v>
      </c>
      <c r="D743" s="502"/>
      <c r="E743" s="527">
        <v>204.07999999999998</v>
      </c>
      <c r="F743" s="531">
        <v>0</v>
      </c>
      <c r="G743" s="498"/>
      <c r="H743" s="498"/>
      <c r="I743" s="424"/>
      <c r="J743" s="424"/>
      <c r="K743" s="425"/>
      <c r="L743" s="424"/>
      <c r="M743" s="424"/>
      <c r="N743" s="424"/>
      <c r="O743" s="424"/>
      <c r="P743" s="424"/>
      <c r="Q743" s="424"/>
      <c r="R743" s="424"/>
    </row>
    <row r="744" spans="3:18">
      <c r="C744" s="501" t="s">
        <v>1574</v>
      </c>
      <c r="D744" s="502"/>
      <c r="E744" s="527">
        <v>138.67000000000002</v>
      </c>
      <c r="F744" s="531">
        <v>0</v>
      </c>
      <c r="G744" s="498"/>
      <c r="H744" s="498"/>
      <c r="I744" s="424"/>
      <c r="J744" s="424"/>
      <c r="K744" s="425"/>
      <c r="L744" s="424"/>
      <c r="M744" s="424"/>
      <c r="N744" s="424"/>
      <c r="O744" s="424"/>
      <c r="P744" s="424"/>
      <c r="Q744" s="424"/>
      <c r="R744" s="424"/>
    </row>
    <row r="745" spans="3:18">
      <c r="C745" s="491" t="s">
        <v>59</v>
      </c>
      <c r="D745" s="492"/>
      <c r="E745" s="503">
        <v>342.75</v>
      </c>
      <c r="F745" s="504">
        <v>0</v>
      </c>
      <c r="G745" s="454"/>
      <c r="H745" s="454"/>
      <c r="I745" s="424"/>
      <c r="J745" s="424"/>
      <c r="K745" s="425"/>
      <c r="L745" s="424"/>
      <c r="M745" s="424"/>
      <c r="N745" s="424"/>
      <c r="O745" s="424"/>
      <c r="P745" s="424"/>
      <c r="Q745" s="424"/>
      <c r="R745" s="424"/>
    </row>
    <row r="746" spans="3:18">
      <c r="C746" s="495"/>
      <c r="D746" s="495"/>
      <c r="E746" s="499"/>
      <c r="F746" s="499"/>
      <c r="G746" s="498"/>
      <c r="H746" s="498"/>
      <c r="I746" s="424"/>
      <c r="J746" s="424"/>
      <c r="K746" s="425"/>
      <c r="L746" s="424"/>
      <c r="M746" s="424"/>
      <c r="N746" s="424"/>
      <c r="O746" s="424"/>
      <c r="P746" s="424"/>
      <c r="Q746" s="424"/>
      <c r="R746" s="424"/>
    </row>
    <row r="747" spans="3:18">
      <c r="C747" s="578" t="s">
        <v>161</v>
      </c>
      <c r="D747" s="578"/>
      <c r="E747" s="414">
        <v>45838</v>
      </c>
      <c r="F747" s="414">
        <v>45657</v>
      </c>
      <c r="G747" s="498"/>
      <c r="H747" s="498"/>
      <c r="I747" s="424"/>
      <c r="J747" s="424"/>
      <c r="K747" s="425"/>
      <c r="L747" s="424"/>
      <c r="M747" s="424"/>
      <c r="N747" s="424"/>
      <c r="O747" s="424"/>
      <c r="P747" s="424"/>
      <c r="Q747" s="424"/>
      <c r="R747" s="424"/>
    </row>
    <row r="748" spans="3:18">
      <c r="C748" s="501" t="s">
        <v>1575</v>
      </c>
      <c r="D748" s="502"/>
      <c r="E748" s="527">
        <v>1689.12</v>
      </c>
      <c r="F748" s="531">
        <v>0</v>
      </c>
      <c r="G748" s="498"/>
      <c r="H748" s="498"/>
      <c r="I748" s="424"/>
      <c r="J748" s="424"/>
      <c r="K748" s="425"/>
      <c r="L748" s="424"/>
      <c r="M748" s="424"/>
      <c r="N748" s="424"/>
      <c r="O748" s="424"/>
      <c r="P748" s="424"/>
      <c r="Q748" s="424"/>
      <c r="R748" s="424"/>
    </row>
    <row r="749" spans="3:18">
      <c r="C749" s="491" t="s">
        <v>59</v>
      </c>
      <c r="D749" s="492"/>
      <c r="E749" s="503">
        <v>1689.12</v>
      </c>
      <c r="F749" s="504">
        <v>0</v>
      </c>
      <c r="G749" s="454"/>
      <c r="H749" s="454"/>
      <c r="I749" s="424"/>
      <c r="J749" s="424"/>
      <c r="K749" s="425"/>
      <c r="L749" s="424"/>
      <c r="M749" s="424"/>
      <c r="N749" s="424"/>
      <c r="O749" s="424"/>
      <c r="P749" s="424"/>
      <c r="Q749" s="424"/>
      <c r="R749" s="424"/>
    </row>
    <row r="750" spans="3:18">
      <c r="C750" s="495"/>
      <c r="D750" s="495"/>
      <c r="E750" s="496"/>
      <c r="F750" s="497"/>
      <c r="G750" s="498"/>
      <c r="H750" s="498"/>
      <c r="I750" s="424"/>
      <c r="J750" s="424"/>
      <c r="K750" s="425"/>
      <c r="L750" s="424"/>
      <c r="M750" s="424"/>
      <c r="N750" s="424"/>
      <c r="O750" s="424"/>
      <c r="P750" s="424"/>
      <c r="Q750" s="424"/>
      <c r="R750" s="424"/>
    </row>
    <row r="751" spans="3:18">
      <c r="C751" s="413" t="s">
        <v>1582</v>
      </c>
      <c r="D751" s="413"/>
      <c r="E751" s="457"/>
      <c r="F751" s="458"/>
      <c r="G751" s="458"/>
      <c r="H751" s="458"/>
      <c r="I751" s="458"/>
      <c r="J751" s="458"/>
      <c r="K751" s="460"/>
      <c r="L751" s="458"/>
      <c r="M751" s="458"/>
      <c r="N751" s="458"/>
      <c r="O751" s="458"/>
      <c r="P751" s="458"/>
      <c r="Q751" s="458"/>
      <c r="R751" s="458"/>
    </row>
    <row r="752" spans="3:18">
      <c r="C752" s="410" t="s">
        <v>160</v>
      </c>
      <c r="D752" s="410"/>
      <c r="E752" s="410"/>
      <c r="F752" s="488"/>
      <c r="H752" s="410"/>
      <c r="I752" s="410"/>
      <c r="J752" s="410"/>
      <c r="K752" s="412"/>
      <c r="L752" s="410"/>
      <c r="M752" s="410"/>
      <c r="N752" s="410"/>
      <c r="O752" s="410"/>
      <c r="P752" s="410"/>
      <c r="Q752" s="410"/>
      <c r="R752" s="410"/>
    </row>
    <row r="753" spans="3:18">
      <c r="C753" s="576" t="s">
        <v>161</v>
      </c>
      <c r="D753" s="577"/>
      <c r="E753" s="414">
        <v>45838</v>
      </c>
      <c r="F753" s="414">
        <v>45473</v>
      </c>
      <c r="H753" s="410"/>
      <c r="I753" s="410"/>
      <c r="J753" s="410"/>
      <c r="K753" s="412"/>
      <c r="L753" s="410"/>
      <c r="M753" s="410"/>
      <c r="N753" s="410"/>
      <c r="O753" s="410"/>
      <c r="P753" s="410"/>
      <c r="Q753" s="410"/>
      <c r="R753" s="410"/>
    </row>
    <row r="754" spans="3:18">
      <c r="C754" s="501" t="s">
        <v>444</v>
      </c>
      <c r="D754" s="502"/>
      <c r="E754" s="527">
        <v>15053.7</v>
      </c>
      <c r="F754" s="527">
        <v>10772.89</v>
      </c>
      <c r="H754" s="410"/>
      <c r="I754" s="410"/>
      <c r="J754" s="410"/>
      <c r="K754" s="412"/>
      <c r="L754" s="410"/>
      <c r="M754" s="410"/>
      <c r="N754" s="410"/>
      <c r="O754" s="410"/>
      <c r="P754" s="410"/>
      <c r="Q754" s="410"/>
      <c r="R754" s="410"/>
    </row>
    <row r="755" spans="3:18">
      <c r="C755" s="501" t="s">
        <v>163</v>
      </c>
      <c r="D755" s="502"/>
      <c r="E755" s="527">
        <v>89801.81</v>
      </c>
      <c r="F755" s="527">
        <v>10426.619999999999</v>
      </c>
      <c r="H755" s="410"/>
      <c r="I755" s="410"/>
      <c r="J755" s="410"/>
      <c r="K755" s="412"/>
      <c r="L755" s="410"/>
      <c r="M755" s="410"/>
      <c r="N755" s="410"/>
      <c r="O755" s="410"/>
      <c r="P755" s="410"/>
      <c r="Q755" s="410"/>
      <c r="R755" s="410"/>
    </row>
    <row r="756" spans="3:18">
      <c r="C756" s="501" t="s">
        <v>164</v>
      </c>
      <c r="D756" s="502"/>
      <c r="E756" s="527">
        <v>7127.87</v>
      </c>
      <c r="F756" s="527">
        <v>31966.440000000002</v>
      </c>
      <c r="H756" s="410"/>
      <c r="I756" s="410"/>
      <c r="J756" s="410"/>
      <c r="K756" s="412"/>
      <c r="L756" s="410"/>
      <c r="M756" s="410"/>
      <c r="N756" s="410"/>
      <c r="O756" s="410"/>
      <c r="P756" s="410"/>
      <c r="Q756" s="410"/>
      <c r="R756" s="410"/>
    </row>
    <row r="757" spans="3:18">
      <c r="C757" s="501" t="s">
        <v>165</v>
      </c>
      <c r="D757" s="502"/>
      <c r="E757" s="527">
        <v>129686.62999999999</v>
      </c>
      <c r="F757" s="527">
        <v>49926.430000000008</v>
      </c>
      <c r="H757" s="410"/>
      <c r="I757" s="410"/>
      <c r="J757" s="410"/>
      <c r="K757" s="412"/>
      <c r="L757" s="410"/>
      <c r="M757" s="410"/>
      <c r="N757" s="410"/>
      <c r="O757" s="410"/>
      <c r="P757" s="410"/>
      <c r="Q757" s="410"/>
      <c r="R757" s="410"/>
    </row>
    <row r="758" spans="3:18">
      <c r="C758" s="501" t="s">
        <v>166</v>
      </c>
      <c r="D758" s="502"/>
      <c r="E758" s="527">
        <v>1787094.98</v>
      </c>
      <c r="F758" s="527">
        <v>450759.18</v>
      </c>
      <c r="H758" s="410"/>
      <c r="I758" s="410"/>
      <c r="J758" s="410"/>
      <c r="K758" s="412"/>
      <c r="L758" s="410"/>
      <c r="M758" s="410"/>
      <c r="N758" s="410"/>
      <c r="O758" s="410"/>
      <c r="P758" s="410"/>
      <c r="Q758" s="410"/>
      <c r="R758" s="410"/>
    </row>
    <row r="759" spans="3:18">
      <c r="C759" s="501" t="s">
        <v>1565</v>
      </c>
      <c r="D759" s="502"/>
      <c r="E759" s="527">
        <v>68268.73</v>
      </c>
      <c r="F759" s="532">
        <v>0</v>
      </c>
      <c r="H759" s="410"/>
      <c r="I759" s="410"/>
      <c r="J759" s="410"/>
      <c r="K759" s="412"/>
      <c r="L759" s="410"/>
      <c r="M759" s="410"/>
      <c r="N759" s="410"/>
      <c r="O759" s="410"/>
      <c r="P759" s="410"/>
      <c r="Q759" s="410"/>
      <c r="R759" s="410"/>
    </row>
    <row r="760" spans="3:18">
      <c r="C760" s="491" t="s">
        <v>59</v>
      </c>
      <c r="D760" s="492"/>
      <c r="E760" s="505">
        <v>2097033.72</v>
      </c>
      <c r="F760" s="505">
        <v>553851.56000000006</v>
      </c>
      <c r="G760" s="454"/>
      <c r="H760" s="454"/>
      <c r="I760" s="424"/>
      <c r="J760" s="424"/>
      <c r="K760" s="425"/>
      <c r="L760" s="424"/>
      <c r="M760" s="424"/>
      <c r="N760" s="424"/>
      <c r="O760" s="424"/>
      <c r="P760" s="424"/>
      <c r="Q760" s="424"/>
      <c r="R760" s="424"/>
    </row>
    <row r="761" spans="3:18">
      <c r="C761" s="506"/>
      <c r="D761" s="506"/>
      <c r="E761" s="410"/>
      <c r="F761" s="457"/>
      <c r="H761" s="410"/>
      <c r="I761" s="410"/>
      <c r="J761" s="410"/>
      <c r="K761" s="412"/>
      <c r="L761" s="410"/>
      <c r="M761" s="410"/>
      <c r="N761" s="410"/>
      <c r="O761" s="410"/>
      <c r="P761" s="410"/>
      <c r="Q761" s="410"/>
      <c r="R761" s="410"/>
    </row>
    <row r="762" spans="3:18">
      <c r="C762" s="506"/>
      <c r="D762" s="506"/>
      <c r="E762" s="410"/>
      <c r="F762" s="457"/>
      <c r="H762" s="410"/>
      <c r="I762" s="410"/>
      <c r="J762" s="410"/>
      <c r="K762" s="412"/>
      <c r="L762" s="410"/>
      <c r="M762" s="410"/>
      <c r="N762" s="410"/>
      <c r="O762" s="410"/>
      <c r="P762" s="410"/>
      <c r="Q762" s="410"/>
      <c r="R762" s="410"/>
    </row>
    <row r="763" spans="3:18">
      <c r="C763" s="413" t="s">
        <v>1581</v>
      </c>
      <c r="D763" s="413"/>
      <c r="E763" s="457"/>
      <c r="F763" s="458"/>
      <c r="G763" s="410"/>
      <c r="H763" s="410"/>
      <c r="I763" s="410"/>
      <c r="J763" s="410"/>
      <c r="K763" s="412"/>
      <c r="L763" s="410"/>
      <c r="M763" s="410"/>
      <c r="N763" s="410"/>
      <c r="O763" s="410"/>
      <c r="P763" s="410"/>
      <c r="Q763" s="410"/>
      <c r="R763" s="410"/>
    </row>
    <row r="764" spans="3:18">
      <c r="C764" s="410" t="s">
        <v>160</v>
      </c>
      <c r="D764" s="410"/>
      <c r="E764" s="410"/>
      <c r="F764" s="488"/>
      <c r="G764" s="410"/>
      <c r="H764" s="410"/>
      <c r="I764" s="410"/>
      <c r="J764" s="410"/>
      <c r="K764" s="412"/>
      <c r="L764" s="410"/>
      <c r="M764" s="410"/>
      <c r="N764" s="410"/>
      <c r="O764" s="410"/>
      <c r="P764" s="410"/>
      <c r="Q764" s="410"/>
      <c r="R764" s="410"/>
    </row>
    <row r="765" spans="3:18">
      <c r="C765" s="576" t="s">
        <v>161</v>
      </c>
      <c r="D765" s="577"/>
      <c r="E765" s="414">
        <v>45838</v>
      </c>
      <c r="F765" s="414">
        <v>45473</v>
      </c>
      <c r="G765" s="410"/>
      <c r="H765" s="410"/>
      <c r="I765" s="410"/>
      <c r="J765" s="410"/>
      <c r="K765" s="412"/>
      <c r="L765" s="410"/>
      <c r="M765" s="410"/>
      <c r="N765" s="410"/>
      <c r="O765" s="410"/>
      <c r="P765" s="410"/>
      <c r="Q765" s="410"/>
      <c r="R765" s="410"/>
    </row>
    <row r="766" spans="3:18">
      <c r="C766" s="501" t="s">
        <v>1566</v>
      </c>
      <c r="D766" s="502"/>
      <c r="E766" s="527">
        <v>978753.79</v>
      </c>
      <c r="F766" s="531">
        <v>0</v>
      </c>
      <c r="G766" s="507"/>
      <c r="H766" s="508"/>
      <c r="I766" s="508"/>
      <c r="J766" s="410"/>
      <c r="K766" s="412"/>
      <c r="L766" s="410"/>
      <c r="M766" s="410"/>
      <c r="N766" s="410"/>
      <c r="O766" s="410"/>
      <c r="P766" s="410"/>
      <c r="Q766" s="410"/>
      <c r="R766" s="410"/>
    </row>
    <row r="767" spans="3:18">
      <c r="C767" s="501" t="s">
        <v>167</v>
      </c>
      <c r="D767" s="502"/>
      <c r="E767" s="527">
        <v>18681535.420000002</v>
      </c>
      <c r="F767" s="533">
        <v>3576.97</v>
      </c>
      <c r="G767" s="507"/>
      <c r="H767" s="508"/>
      <c r="I767" s="508"/>
      <c r="J767" s="410"/>
      <c r="K767" s="412"/>
      <c r="L767" s="410"/>
      <c r="M767" s="410"/>
      <c r="N767" s="410"/>
      <c r="O767" s="410"/>
      <c r="P767" s="410"/>
      <c r="Q767" s="410"/>
      <c r="R767" s="410"/>
    </row>
    <row r="768" spans="3:18">
      <c r="C768" s="501" t="s">
        <v>1570</v>
      </c>
      <c r="D768" s="502"/>
      <c r="E768" s="527">
        <v>2177176.7799999998</v>
      </c>
      <c r="F768" s="531">
        <v>0</v>
      </c>
      <c r="G768" s="507"/>
      <c r="H768" s="508"/>
      <c r="I768" s="508"/>
      <c r="J768" s="410"/>
      <c r="K768" s="412"/>
      <c r="L768" s="410"/>
      <c r="M768" s="410"/>
      <c r="N768" s="410"/>
      <c r="O768" s="410"/>
      <c r="P768" s="410"/>
      <c r="Q768" s="410"/>
      <c r="R768" s="410"/>
    </row>
    <row r="769" spans="3:18">
      <c r="C769" s="501" t="s">
        <v>1073</v>
      </c>
      <c r="D769" s="502"/>
      <c r="E769" s="527">
        <v>372326.34</v>
      </c>
      <c r="F769" s="531">
        <v>0</v>
      </c>
      <c r="G769" s="507"/>
      <c r="H769" s="508"/>
      <c r="I769" s="508"/>
      <c r="J769" s="410"/>
      <c r="K769" s="412"/>
      <c r="L769" s="410"/>
      <c r="M769" s="410"/>
      <c r="N769" s="410"/>
      <c r="O769" s="410"/>
      <c r="P769" s="410"/>
      <c r="Q769" s="410"/>
      <c r="R769" s="410"/>
    </row>
    <row r="770" spans="3:18">
      <c r="C770" s="501" t="s">
        <v>1596</v>
      </c>
      <c r="D770" s="502"/>
      <c r="E770" s="527">
        <v>2324736.36</v>
      </c>
      <c r="F770" s="531">
        <v>0</v>
      </c>
      <c r="G770" s="507"/>
      <c r="H770" s="508"/>
      <c r="I770" s="508"/>
      <c r="J770" s="410"/>
      <c r="K770" s="412"/>
      <c r="L770" s="410"/>
      <c r="M770" s="410"/>
      <c r="N770" s="410"/>
      <c r="O770" s="410"/>
      <c r="P770" s="410"/>
      <c r="Q770" s="410"/>
      <c r="R770" s="410"/>
    </row>
    <row r="771" spans="3:18">
      <c r="C771" s="491" t="s">
        <v>59</v>
      </c>
      <c r="D771" s="492"/>
      <c r="E771" s="503">
        <v>24534528.690000001</v>
      </c>
      <c r="F771" s="503">
        <v>3576.97</v>
      </c>
      <c r="G771" s="509"/>
      <c r="H771" s="509"/>
      <c r="I771" s="510"/>
      <c r="J771" s="424"/>
      <c r="K771" s="425"/>
      <c r="L771" s="424"/>
      <c r="M771" s="424"/>
      <c r="N771" s="424"/>
      <c r="O771" s="424"/>
      <c r="P771" s="424"/>
      <c r="Q771" s="424"/>
      <c r="R771" s="424"/>
    </row>
    <row r="772" spans="3:18">
      <c r="C772" s="495"/>
      <c r="D772" s="495"/>
      <c r="E772" s="499"/>
      <c r="F772" s="499"/>
      <c r="G772" s="511"/>
      <c r="H772" s="511"/>
      <c r="I772" s="510"/>
      <c r="J772" s="424"/>
      <c r="K772" s="425"/>
      <c r="L772" s="424"/>
      <c r="M772" s="424"/>
      <c r="N772" s="424"/>
      <c r="O772" s="424"/>
      <c r="P772" s="424"/>
      <c r="Q772" s="424"/>
      <c r="R772" s="424"/>
    </row>
    <row r="773" spans="3:18">
      <c r="C773" s="495"/>
      <c r="D773" s="495"/>
      <c r="E773" s="499"/>
      <c r="F773" s="499"/>
      <c r="G773" s="511"/>
      <c r="H773" s="511"/>
      <c r="I773" s="510"/>
      <c r="J773" s="424"/>
      <c r="K773" s="425"/>
      <c r="L773" s="424"/>
      <c r="M773" s="424"/>
      <c r="N773" s="424"/>
      <c r="O773" s="424"/>
      <c r="P773" s="424"/>
      <c r="Q773" s="424"/>
      <c r="R773" s="424"/>
    </row>
    <row r="774" spans="3:18">
      <c r="C774" s="578" t="s">
        <v>161</v>
      </c>
      <c r="D774" s="578"/>
      <c r="E774" s="414">
        <v>45838</v>
      </c>
      <c r="F774" s="414">
        <v>45473</v>
      </c>
      <c r="G774" s="508"/>
      <c r="H774" s="508"/>
      <c r="I774" s="508"/>
      <c r="J774" s="410"/>
      <c r="K774" s="412"/>
      <c r="L774" s="410"/>
      <c r="M774" s="410"/>
      <c r="N774" s="410"/>
      <c r="O774" s="410"/>
      <c r="P774" s="410"/>
      <c r="Q774" s="410"/>
      <c r="R774" s="410"/>
    </row>
    <row r="775" spans="3:18">
      <c r="C775" s="501" t="s">
        <v>1567</v>
      </c>
      <c r="D775" s="502"/>
      <c r="E775" s="527">
        <v>976327.25</v>
      </c>
      <c r="F775" s="531">
        <v>0</v>
      </c>
      <c r="G775" s="507"/>
      <c r="H775" s="508"/>
      <c r="I775" s="508"/>
      <c r="J775" s="410"/>
      <c r="K775" s="412"/>
      <c r="L775" s="410"/>
      <c r="M775" s="410"/>
      <c r="N775" s="410"/>
      <c r="O775" s="410"/>
      <c r="P775" s="410"/>
      <c r="Q775" s="410"/>
      <c r="R775" s="410"/>
    </row>
    <row r="776" spans="3:18">
      <c r="C776" s="501" t="s">
        <v>1568</v>
      </c>
      <c r="D776" s="502"/>
      <c r="E776" s="527">
        <v>2175993.4300000002</v>
      </c>
      <c r="F776" s="531">
        <v>0</v>
      </c>
      <c r="G776" s="507"/>
      <c r="H776" s="508"/>
      <c r="I776" s="508"/>
      <c r="J776" s="410"/>
      <c r="K776" s="412"/>
      <c r="L776" s="410"/>
      <c r="M776" s="410"/>
      <c r="N776" s="410"/>
      <c r="O776" s="410"/>
      <c r="P776" s="410"/>
      <c r="Q776" s="410"/>
      <c r="R776" s="410"/>
    </row>
    <row r="777" spans="3:18">
      <c r="C777" s="501" t="s">
        <v>1569</v>
      </c>
      <c r="D777" s="502"/>
      <c r="E777" s="527">
        <v>18643134.539999999</v>
      </c>
      <c r="F777" s="531">
        <v>0</v>
      </c>
      <c r="G777" s="507"/>
      <c r="H777" s="508"/>
      <c r="I777" s="508"/>
      <c r="J777" s="410"/>
      <c r="K777" s="412"/>
      <c r="L777" s="410"/>
      <c r="M777" s="410"/>
      <c r="N777" s="410"/>
      <c r="O777" s="410"/>
      <c r="P777" s="410"/>
      <c r="Q777" s="410"/>
      <c r="R777" s="410"/>
    </row>
    <row r="778" spans="3:18">
      <c r="C778" s="501" t="s">
        <v>1571</v>
      </c>
      <c r="D778" s="502"/>
      <c r="E778" s="527">
        <v>372111.64</v>
      </c>
      <c r="F778" s="531">
        <v>0</v>
      </c>
      <c r="G778" s="507"/>
      <c r="H778" s="508"/>
      <c r="I778" s="508"/>
      <c r="J778" s="410"/>
      <c r="K778" s="412"/>
      <c r="L778" s="410"/>
      <c r="M778" s="410"/>
      <c r="N778" s="410"/>
      <c r="O778" s="410"/>
      <c r="P778" s="410"/>
      <c r="Q778" s="410"/>
      <c r="R778" s="410"/>
    </row>
    <row r="779" spans="3:18">
      <c r="C779" s="501" t="s">
        <v>1597</v>
      </c>
      <c r="D779" s="502"/>
      <c r="E779" s="527">
        <v>2325961.63</v>
      </c>
      <c r="F779" s="531">
        <v>0</v>
      </c>
      <c r="G779" s="507"/>
      <c r="H779" s="508"/>
      <c r="I779" s="508"/>
      <c r="J779" s="410"/>
      <c r="K779" s="412"/>
      <c r="L779" s="410"/>
      <c r="M779" s="410"/>
      <c r="N779" s="410"/>
      <c r="O779" s="410"/>
      <c r="P779" s="410"/>
      <c r="Q779" s="410"/>
      <c r="R779" s="410"/>
    </row>
    <row r="780" spans="3:18">
      <c r="C780" s="491" t="s">
        <v>59</v>
      </c>
      <c r="D780" s="492"/>
      <c r="E780" s="503">
        <v>24493528.489999998</v>
      </c>
      <c r="F780" s="504">
        <v>0</v>
      </c>
      <c r="G780" s="509"/>
      <c r="H780" s="509"/>
      <c r="I780" s="510"/>
      <c r="J780" s="424"/>
      <c r="K780" s="521"/>
      <c r="L780" s="424"/>
      <c r="M780" s="424"/>
      <c r="N780" s="424"/>
      <c r="O780" s="424"/>
      <c r="P780" s="424"/>
      <c r="Q780" s="424"/>
      <c r="R780" s="424"/>
    </row>
    <row r="781" spans="3:18">
      <c r="C781" s="495"/>
      <c r="D781" s="495"/>
      <c r="E781" s="499"/>
      <c r="F781" s="500"/>
      <c r="G781" s="512"/>
      <c r="H781" s="512"/>
      <c r="I781" s="510"/>
      <c r="J781" s="424"/>
      <c r="K781" s="521"/>
      <c r="L781" s="424"/>
      <c r="M781" s="424"/>
      <c r="N781" s="424"/>
      <c r="O781" s="424"/>
      <c r="P781" s="424"/>
      <c r="Q781" s="424"/>
      <c r="R781" s="424"/>
    </row>
    <row r="782" spans="3:18">
      <c r="C782" s="413" t="s">
        <v>1580</v>
      </c>
      <c r="D782" s="413"/>
      <c r="E782" s="457"/>
      <c r="F782" s="458"/>
      <c r="G782" s="508"/>
      <c r="H782" s="508"/>
      <c r="I782" s="508"/>
      <c r="J782" s="410"/>
      <c r="K782" s="412"/>
      <c r="L782" s="410"/>
      <c r="M782" s="410"/>
      <c r="N782" s="410"/>
      <c r="O782" s="410"/>
      <c r="P782" s="410"/>
      <c r="Q782" s="410"/>
      <c r="R782" s="410"/>
    </row>
    <row r="783" spans="3:18">
      <c r="C783" s="410" t="s">
        <v>160</v>
      </c>
      <c r="D783" s="410"/>
      <c r="E783" s="410"/>
      <c r="F783" s="488"/>
      <c r="G783" s="410"/>
      <c r="H783" s="410"/>
      <c r="I783" s="410"/>
      <c r="J783" s="410"/>
      <c r="K783" s="412"/>
      <c r="L783" s="410"/>
      <c r="M783" s="410"/>
      <c r="N783" s="410"/>
      <c r="O783" s="410"/>
      <c r="P783" s="410"/>
      <c r="Q783" s="410"/>
      <c r="R783" s="410"/>
    </row>
    <row r="784" spans="3:18">
      <c r="C784" s="578" t="s">
        <v>161</v>
      </c>
      <c r="D784" s="578"/>
      <c r="E784" s="414">
        <v>45838</v>
      </c>
      <c r="F784" s="414">
        <v>45473</v>
      </c>
      <c r="G784" s="410"/>
      <c r="H784" s="410"/>
      <c r="I784" s="410"/>
      <c r="J784" s="410"/>
      <c r="K784" s="412"/>
      <c r="L784" s="410"/>
      <c r="M784" s="410"/>
      <c r="N784" s="410"/>
      <c r="O784" s="410"/>
      <c r="P784" s="410"/>
      <c r="Q784" s="410"/>
      <c r="R784" s="410"/>
    </row>
    <row r="785" spans="3:18">
      <c r="C785" s="501" t="s">
        <v>1583</v>
      </c>
      <c r="D785" s="502"/>
      <c r="E785" s="527">
        <v>204</v>
      </c>
      <c r="F785" s="531">
        <v>0</v>
      </c>
      <c r="G785" s="513"/>
      <c r="H785" s="410"/>
      <c r="I785" s="410"/>
      <c r="J785" s="410"/>
      <c r="K785" s="412"/>
      <c r="L785" s="410"/>
      <c r="M785" s="410"/>
      <c r="N785" s="410"/>
      <c r="O785" s="410"/>
      <c r="P785" s="410"/>
      <c r="Q785" s="410"/>
      <c r="R785" s="410"/>
    </row>
    <row r="786" spans="3:18">
      <c r="C786" s="501" t="s">
        <v>1584</v>
      </c>
      <c r="D786" s="502"/>
      <c r="E786" s="527">
        <v>62682.009999999995</v>
      </c>
      <c r="F786" s="531">
        <v>0</v>
      </c>
      <c r="G786" s="507"/>
      <c r="H786" s="508"/>
      <c r="I786" s="410"/>
      <c r="J786" s="410"/>
      <c r="K786" s="412"/>
      <c r="L786" s="410"/>
      <c r="M786" s="410"/>
      <c r="N786" s="410"/>
      <c r="O786" s="410"/>
      <c r="P786" s="410"/>
      <c r="Q786" s="410"/>
      <c r="R786" s="410"/>
    </row>
    <row r="787" spans="3:18">
      <c r="C787" s="501" t="s">
        <v>1537</v>
      </c>
      <c r="D787" s="502"/>
      <c r="E787" s="527">
        <v>219.6</v>
      </c>
      <c r="F787" s="531">
        <v>0</v>
      </c>
      <c r="G787" s="507"/>
      <c r="H787" s="508"/>
      <c r="I787" s="410"/>
      <c r="J787" s="410"/>
      <c r="K787" s="412"/>
      <c r="L787" s="410"/>
      <c r="M787" s="410"/>
      <c r="N787" s="410"/>
      <c r="O787" s="410"/>
      <c r="P787" s="410"/>
      <c r="Q787" s="410"/>
      <c r="R787" s="410"/>
    </row>
    <row r="788" spans="3:18">
      <c r="C788" s="491" t="s">
        <v>59</v>
      </c>
      <c r="D788" s="492"/>
      <c r="E788" s="503">
        <v>63105.609999999993</v>
      </c>
      <c r="F788" s="504">
        <v>0</v>
      </c>
      <c r="G788" s="509"/>
      <c r="H788" s="509"/>
      <c r="I788" s="424"/>
      <c r="J788" s="424"/>
      <c r="K788" s="425"/>
      <c r="L788" s="424"/>
      <c r="M788" s="424"/>
      <c r="N788" s="424"/>
      <c r="O788" s="424"/>
      <c r="P788" s="424"/>
      <c r="Q788" s="424"/>
      <c r="R788" s="424"/>
    </row>
    <row r="789" spans="3:18">
      <c r="C789" s="495"/>
      <c r="D789" s="495"/>
      <c r="E789" s="499"/>
      <c r="F789" s="500"/>
      <c r="G789" s="512"/>
      <c r="H789" s="512"/>
      <c r="I789" s="424"/>
      <c r="J789" s="424"/>
      <c r="K789" s="425"/>
      <c r="L789" s="424"/>
      <c r="M789" s="424"/>
      <c r="N789" s="424"/>
      <c r="O789" s="424"/>
      <c r="P789" s="424"/>
      <c r="Q789" s="424"/>
      <c r="R789" s="424"/>
    </row>
    <row r="790" spans="3:18">
      <c r="C790" s="413" t="s">
        <v>168</v>
      </c>
      <c r="D790" s="413"/>
      <c r="E790" s="410"/>
      <c r="F790" s="410"/>
      <c r="G790" s="514"/>
      <c r="H790" s="410"/>
      <c r="I790" s="410"/>
      <c r="J790" s="410"/>
      <c r="K790" s="412"/>
      <c r="L790" s="410"/>
      <c r="M790" s="410"/>
      <c r="N790" s="410"/>
      <c r="O790" s="410"/>
      <c r="P790" s="410"/>
      <c r="Q790" s="410"/>
      <c r="R790" s="410"/>
    </row>
    <row r="791" spans="3:18">
      <c r="C791" s="574" t="s">
        <v>169</v>
      </c>
      <c r="D791" s="574"/>
      <c r="E791" s="574"/>
      <c r="F791" s="574"/>
      <c r="G791" s="574"/>
      <c r="H791" s="574"/>
      <c r="I791" s="574"/>
      <c r="J791" s="574"/>
      <c r="K791" s="412"/>
      <c r="L791" s="410"/>
      <c r="M791" s="410"/>
      <c r="N791" s="410"/>
      <c r="O791" s="410"/>
      <c r="P791" s="410"/>
      <c r="Q791" s="410"/>
      <c r="R791" s="410"/>
    </row>
    <row r="792" spans="3:18">
      <c r="C792" s="410"/>
      <c r="D792" s="410"/>
      <c r="E792" s="410"/>
      <c r="F792" s="410"/>
      <c r="G792" s="514"/>
      <c r="H792" s="410"/>
      <c r="I792" s="410"/>
      <c r="J792" s="410"/>
      <c r="K792" s="412"/>
      <c r="L792" s="410"/>
      <c r="M792" s="410"/>
      <c r="N792" s="410"/>
      <c r="O792" s="410"/>
      <c r="P792" s="410"/>
      <c r="Q792" s="410"/>
      <c r="R792" s="410"/>
    </row>
    <row r="793" spans="3:18">
      <c r="C793" s="413" t="s">
        <v>170</v>
      </c>
      <c r="D793" s="413"/>
      <c r="E793" s="410"/>
      <c r="F793" s="410"/>
      <c r="G793" s="514"/>
      <c r="H793" s="410"/>
      <c r="I793" s="410"/>
      <c r="J793" s="410"/>
      <c r="K793" s="412"/>
      <c r="L793" s="410"/>
      <c r="M793" s="410"/>
      <c r="N793" s="410"/>
      <c r="O793" s="410"/>
      <c r="P793" s="410"/>
      <c r="Q793" s="410"/>
      <c r="R793" s="410"/>
    </row>
    <row r="794" spans="3:18">
      <c r="C794" s="410" t="s">
        <v>1598</v>
      </c>
      <c r="D794" s="410"/>
      <c r="E794" s="410"/>
      <c r="F794" s="410"/>
      <c r="G794" s="514"/>
      <c r="H794" s="410"/>
      <c r="I794" s="410"/>
      <c r="J794" s="410"/>
      <c r="K794" s="412"/>
      <c r="L794" s="410"/>
      <c r="M794" s="410"/>
      <c r="N794" s="410"/>
      <c r="O794" s="410"/>
      <c r="P794" s="410"/>
      <c r="Q794" s="410"/>
      <c r="R794" s="410"/>
    </row>
    <row r="795" spans="3:18">
      <c r="C795" s="410"/>
      <c r="D795" s="410"/>
      <c r="E795" s="410"/>
      <c r="F795" s="410"/>
      <c r="G795" s="514"/>
      <c r="H795" s="410"/>
      <c r="I795" s="410"/>
      <c r="J795" s="410"/>
      <c r="K795" s="412"/>
      <c r="L795" s="410"/>
      <c r="M795" s="410"/>
      <c r="N795" s="410"/>
      <c r="O795" s="410"/>
      <c r="P795" s="410"/>
      <c r="Q795" s="410"/>
      <c r="R795" s="410"/>
    </row>
    <row r="796" spans="3:18">
      <c r="C796" s="413" t="s">
        <v>171</v>
      </c>
      <c r="D796" s="413"/>
      <c r="E796" s="410"/>
      <c r="F796" s="410"/>
      <c r="G796" s="514"/>
      <c r="H796" s="410"/>
      <c r="I796" s="410"/>
      <c r="J796" s="410"/>
      <c r="K796" s="412"/>
      <c r="L796" s="410"/>
      <c r="M796" s="410"/>
      <c r="N796" s="410"/>
      <c r="O796" s="410"/>
      <c r="P796" s="410"/>
      <c r="Q796" s="410"/>
      <c r="R796" s="410"/>
    </row>
    <row r="797" spans="3:18">
      <c r="C797" s="579" t="s">
        <v>1599</v>
      </c>
      <c r="D797" s="579"/>
      <c r="E797" s="579"/>
      <c r="F797" s="579"/>
      <c r="G797" s="579"/>
      <c r="H797" s="579"/>
      <c r="I797" s="579"/>
      <c r="J797" s="579"/>
      <c r="K797" s="412"/>
      <c r="L797" s="410"/>
      <c r="M797" s="410"/>
      <c r="N797" s="410"/>
      <c r="O797" s="410"/>
      <c r="P797" s="410"/>
      <c r="Q797" s="410"/>
      <c r="R797" s="410"/>
    </row>
    <row r="798" spans="3:18">
      <c r="C798" s="401"/>
      <c r="D798" s="401"/>
      <c r="E798" s="401"/>
      <c r="F798" s="401"/>
      <c r="G798" s="401"/>
      <c r="H798" s="401"/>
      <c r="I798" s="401"/>
      <c r="J798" s="401"/>
      <c r="K798" s="412"/>
      <c r="L798" s="410"/>
      <c r="M798" s="410"/>
      <c r="N798" s="410"/>
      <c r="O798" s="410"/>
      <c r="P798" s="410"/>
      <c r="Q798" s="410"/>
      <c r="R798" s="410"/>
    </row>
    <row r="799" spans="3:18">
      <c r="C799" s="413" t="s">
        <v>172</v>
      </c>
      <c r="D799" s="413"/>
      <c r="E799" s="410"/>
      <c r="F799" s="410"/>
      <c r="G799" s="410"/>
      <c r="H799" s="410"/>
      <c r="I799" s="410"/>
      <c r="J799" s="410"/>
      <c r="K799" s="412"/>
      <c r="L799" s="410"/>
      <c r="M799" s="410"/>
      <c r="N799" s="410"/>
      <c r="O799" s="410"/>
      <c r="P799" s="410"/>
      <c r="Q799" s="410"/>
      <c r="R799" s="410"/>
    </row>
    <row r="800" spans="3:18" ht="36" customHeight="1">
      <c r="C800" s="575" t="s">
        <v>1600</v>
      </c>
      <c r="D800" s="575"/>
      <c r="E800" s="575"/>
      <c r="F800" s="575"/>
      <c r="G800" s="575"/>
      <c r="H800" s="575"/>
      <c r="I800" s="575"/>
      <c r="J800" s="575"/>
      <c r="K800" s="412"/>
      <c r="L800" s="410"/>
      <c r="M800" s="410"/>
      <c r="N800" s="410"/>
      <c r="O800" s="410"/>
      <c r="P800" s="410"/>
      <c r="Q800" s="410"/>
      <c r="R800" s="410"/>
    </row>
    <row r="801" spans="3:18">
      <c r="C801" s="410"/>
      <c r="D801" s="410"/>
      <c r="E801" s="410"/>
      <c r="F801" s="410"/>
      <c r="G801" s="410"/>
      <c r="H801" s="410"/>
      <c r="I801" s="410"/>
      <c r="J801" s="410"/>
      <c r="K801" s="412"/>
      <c r="L801" s="410"/>
      <c r="M801" s="410"/>
      <c r="N801" s="410"/>
      <c r="O801" s="410"/>
      <c r="P801" s="410"/>
      <c r="Q801" s="410"/>
      <c r="R801" s="410"/>
    </row>
    <row r="802" spans="3:18">
      <c r="C802" s="410" t="s">
        <v>49</v>
      </c>
      <c r="D802" s="410"/>
      <c r="E802" s="410"/>
      <c r="F802" s="410"/>
      <c r="G802" s="410"/>
      <c r="H802" s="410"/>
      <c r="I802" s="410"/>
      <c r="J802" s="410"/>
      <c r="K802" s="412"/>
      <c r="L802" s="410"/>
      <c r="M802" s="410"/>
      <c r="N802" s="410"/>
      <c r="O802" s="410"/>
      <c r="P802" s="410"/>
      <c r="Q802" s="410"/>
      <c r="R802" s="410"/>
    </row>
    <row r="803" spans="3:18">
      <c r="C803" s="410"/>
      <c r="D803" s="410"/>
      <c r="E803" s="410"/>
      <c r="F803" s="410"/>
      <c r="G803" s="410"/>
      <c r="H803" s="410"/>
      <c r="I803" s="410"/>
      <c r="J803" s="410"/>
      <c r="K803" s="412"/>
      <c r="L803" s="410"/>
      <c r="M803" s="410"/>
      <c r="N803" s="410"/>
      <c r="O803" s="410"/>
      <c r="P803" s="410"/>
      <c r="Q803" s="410"/>
      <c r="R803" s="410"/>
    </row>
    <row r="804" spans="3:18">
      <c r="C804" s="410"/>
      <c r="D804" s="410"/>
      <c r="E804" s="410"/>
      <c r="F804" s="410"/>
      <c r="G804" s="410"/>
      <c r="H804" s="410"/>
      <c r="I804" s="410"/>
      <c r="J804" s="410"/>
      <c r="K804" s="412"/>
      <c r="L804" s="410"/>
      <c r="M804" s="410"/>
      <c r="N804" s="410"/>
      <c r="O804" s="410"/>
      <c r="P804" s="410"/>
      <c r="Q804" s="410"/>
      <c r="R804" s="410"/>
    </row>
    <row r="805" spans="3:18">
      <c r="C805" s="410"/>
      <c r="D805" s="410"/>
      <c r="E805" s="410"/>
      <c r="F805" s="410"/>
      <c r="G805" s="410"/>
      <c r="H805" s="410"/>
      <c r="I805" s="410"/>
      <c r="J805" s="410"/>
      <c r="K805" s="412"/>
      <c r="L805" s="410"/>
      <c r="M805" s="410"/>
      <c r="N805" s="410"/>
      <c r="O805" s="410"/>
      <c r="P805" s="410"/>
      <c r="Q805" s="410"/>
      <c r="R805" s="410"/>
    </row>
    <row r="806" spans="3:18">
      <c r="C806" s="410"/>
      <c r="D806" s="410"/>
      <c r="E806" s="410"/>
      <c r="F806" s="410"/>
      <c r="G806" s="410"/>
      <c r="H806" s="410"/>
      <c r="I806" s="410"/>
      <c r="J806" s="410"/>
      <c r="K806" s="412"/>
      <c r="L806" s="410"/>
      <c r="M806" s="410"/>
      <c r="N806" s="410"/>
      <c r="O806" s="410"/>
      <c r="P806" s="410"/>
      <c r="Q806" s="410"/>
      <c r="R806" s="410"/>
    </row>
    <row r="807" spans="3:18">
      <c r="C807" s="410"/>
      <c r="D807" s="410"/>
      <c r="E807" s="410"/>
      <c r="F807" s="410"/>
      <c r="G807" s="410"/>
      <c r="H807" s="410"/>
      <c r="I807" s="410"/>
      <c r="J807" s="410"/>
      <c r="K807" s="412"/>
      <c r="L807" s="410"/>
      <c r="M807" s="410"/>
      <c r="N807" s="410"/>
      <c r="O807" s="410"/>
      <c r="P807" s="410"/>
      <c r="Q807" s="410"/>
      <c r="R807" s="410"/>
    </row>
    <row r="808" spans="3:18">
      <c r="C808" s="515" t="s">
        <v>1590</v>
      </c>
      <c r="E808" s="515"/>
      <c r="F808" s="410"/>
      <c r="G808" s="516" t="s">
        <v>1591</v>
      </c>
      <c r="H808" s="410"/>
      <c r="I808" s="410"/>
      <c r="J808" s="410"/>
      <c r="K808" s="410"/>
      <c r="L808" s="410"/>
      <c r="M808" s="410"/>
      <c r="N808" s="410"/>
      <c r="O808" s="410"/>
      <c r="P808" s="410"/>
      <c r="Q808" s="410"/>
      <c r="R808" s="410"/>
    </row>
    <row r="809" spans="3:18">
      <c r="C809" s="517" t="s">
        <v>1585</v>
      </c>
      <c r="E809" s="517"/>
      <c r="F809" s="413"/>
      <c r="G809" s="517" t="s">
        <v>194</v>
      </c>
      <c r="H809" s="410"/>
      <c r="I809" s="410"/>
      <c r="J809" s="410"/>
      <c r="K809" s="410"/>
      <c r="L809" s="410"/>
      <c r="M809" s="410"/>
      <c r="N809" s="410"/>
      <c r="O809" s="410"/>
      <c r="P809" s="410"/>
      <c r="Q809" s="410"/>
      <c r="R809" s="410"/>
    </row>
  </sheetData>
  <customSheetViews>
    <customSheetView guid="{7015FC6D-0680-4B00-AA0E-B83DA1D0B666}" scale="80" showPageBreaks="1" showGridLines="0" printArea="1" view="pageBreakPreview" topLeftCell="A79">
      <selection activeCell="H119" sqref="H119"/>
      <pageMargins left="0" right="0" top="0" bottom="0" header="0" footer="0"/>
      <pageSetup scale="67" orientation="portrait" r:id="rId1"/>
    </customSheetView>
    <customSheetView guid="{5FCC9217-B3E9-4B91-A943-5F21728EBEE9}" scale="80" showPageBreaks="1" showGridLines="0" printArea="1" view="pageBreakPreview" topLeftCell="A79">
      <selection activeCell="H119" sqref="H119"/>
      <pageMargins left="0" right="0" top="0" bottom="0" header="0" footer="0"/>
      <pageSetup scale="67" orientation="portrait" r:id="rId2"/>
    </customSheetView>
    <customSheetView guid="{F3648BCD-1CED-4BBB-AE63-37BDB925883F}" scale="80" showPageBreaks="1" showGridLines="0" printArea="1" view="pageBreakPreview">
      <selection activeCell="G307" sqref="G306:G307"/>
      <pageMargins left="0" right="0" top="0" bottom="0" header="0" footer="0"/>
      <pageSetup scale="67" orientation="portrait" r:id="rId3"/>
    </customSheetView>
  </customSheetViews>
  <mergeCells count="113">
    <mergeCell ref="R122:R123"/>
    <mergeCell ref="I122:I123"/>
    <mergeCell ref="J122:J123"/>
    <mergeCell ref="K122:K123"/>
    <mergeCell ref="L122:L123"/>
    <mergeCell ref="M122:M123"/>
    <mergeCell ref="R394:R395"/>
    <mergeCell ref="K394:K395"/>
    <mergeCell ref="J394:J395"/>
    <mergeCell ref="I394:I395"/>
    <mergeCell ref="C3:L3"/>
    <mergeCell ref="C2:L2"/>
    <mergeCell ref="C8:L8"/>
    <mergeCell ref="C14:L14"/>
    <mergeCell ref="C62:L62"/>
    <mergeCell ref="C11:L11"/>
    <mergeCell ref="I35:J35"/>
    <mergeCell ref="K35:L35"/>
    <mergeCell ref="I36:J36"/>
    <mergeCell ref="K36:L36"/>
    <mergeCell ref="I37:J37"/>
    <mergeCell ref="K37:L37"/>
    <mergeCell ref="C35:H35"/>
    <mergeCell ref="C36:H36"/>
    <mergeCell ref="C37:H37"/>
    <mergeCell ref="K38:L38"/>
    <mergeCell ref="I32:J32"/>
    <mergeCell ref="K32:L32"/>
    <mergeCell ref="C33:H33"/>
    <mergeCell ref="I33:J33"/>
    <mergeCell ref="K33:L33"/>
    <mergeCell ref="C61:L61"/>
    <mergeCell ref="C52:L52"/>
    <mergeCell ref="C58:L58"/>
    <mergeCell ref="C59:L59"/>
    <mergeCell ref="C68:L68"/>
    <mergeCell ref="C71:L71"/>
    <mergeCell ref="C53:L55"/>
    <mergeCell ref="C60:L60"/>
    <mergeCell ref="C82:L82"/>
    <mergeCell ref="C74:L74"/>
    <mergeCell ref="C75:L75"/>
    <mergeCell ref="C79:L79"/>
    <mergeCell ref="C63:L63"/>
    <mergeCell ref="C78:L78"/>
    <mergeCell ref="C9:L9"/>
    <mergeCell ref="C40:L40"/>
    <mergeCell ref="C19:L19"/>
    <mergeCell ref="C20:L20"/>
    <mergeCell ref="C22:L22"/>
    <mergeCell ref="C23:L23"/>
    <mergeCell ref="C38:H38"/>
    <mergeCell ref="I38:J38"/>
    <mergeCell ref="K27:L27"/>
    <mergeCell ref="I27:J27"/>
    <mergeCell ref="C27:H27"/>
    <mergeCell ref="C34:H34"/>
    <mergeCell ref="C30:H30"/>
    <mergeCell ref="I30:J30"/>
    <mergeCell ref="K30:L30"/>
    <mergeCell ref="C31:H31"/>
    <mergeCell ref="C10:L10"/>
    <mergeCell ref="C21:L21"/>
    <mergeCell ref="C44:L44"/>
    <mergeCell ref="C47:L47"/>
    <mergeCell ref="I31:J31"/>
    <mergeCell ref="K31:L31"/>
    <mergeCell ref="C28:H28"/>
    <mergeCell ref="I28:J28"/>
    <mergeCell ref="K28:L28"/>
    <mergeCell ref="C29:H29"/>
    <mergeCell ref="I29:J29"/>
    <mergeCell ref="K29:L29"/>
    <mergeCell ref="I34:J34"/>
    <mergeCell ref="K34:L34"/>
    <mergeCell ref="C41:L41"/>
    <mergeCell ref="C32:H32"/>
    <mergeCell ref="C800:J800"/>
    <mergeCell ref="C735:D735"/>
    <mergeCell ref="C753:D753"/>
    <mergeCell ref="C784:D784"/>
    <mergeCell ref="C791:J791"/>
    <mergeCell ref="C797:J797"/>
    <mergeCell ref="C742:D742"/>
    <mergeCell ref="C747:D747"/>
    <mergeCell ref="C765:D765"/>
    <mergeCell ref="C774:D774"/>
    <mergeCell ref="D730:E730"/>
    <mergeCell ref="C85:D85"/>
    <mergeCell ref="C90:G90"/>
    <mergeCell ref="C94:D94"/>
    <mergeCell ref="C110:D110"/>
    <mergeCell ref="C394:C395"/>
    <mergeCell ref="D394:E395"/>
    <mergeCell ref="D391:E391"/>
    <mergeCell ref="F394:F395"/>
    <mergeCell ref="H394:H395"/>
    <mergeCell ref="G394:G395"/>
    <mergeCell ref="P394:P395"/>
    <mergeCell ref="Q394:Q395"/>
    <mergeCell ref="C122:C123"/>
    <mergeCell ref="D122:E123"/>
    <mergeCell ref="F122:F123"/>
    <mergeCell ref="G122:G123"/>
    <mergeCell ref="H122:H123"/>
    <mergeCell ref="O394:O395"/>
    <mergeCell ref="N394:N395"/>
    <mergeCell ref="M394:M395"/>
    <mergeCell ref="L394:L395"/>
    <mergeCell ref="N122:N123"/>
    <mergeCell ref="O122:O123"/>
    <mergeCell ref="P122:P123"/>
    <mergeCell ref="Q122:Q123"/>
  </mergeCells>
  <dataValidations disablePrompts="1" count="1">
    <dataValidation type="decimal" operator="greaterThan" allowBlank="1" showInputMessage="1" showErrorMessage="1" sqref="K667:L668 K512:L513 K240:L241" xr:uid="{519CC674-2E76-4417-A149-D24ECF98EDEA}">
      <formula1>0</formula1>
    </dataValidation>
  </dataValidations>
  <hyperlinks>
    <hyperlink ref="C1" location="Índice!A1" display="Índice" xr:uid="{00000000-0004-0000-0700-000000000000}"/>
  </hyperlinks>
  <pageMargins left="0.7" right="0.7" top="0.75" bottom="0.75" header="0.3" footer="0.3"/>
  <pageSetup paperSize="9" scale="64" fitToHeight="0" orientation="portrait" r:id="rId4"/>
  <rowBreaks count="1" manualBreakCount="1">
    <brk id="21" min="1" max="12" man="1"/>
  </row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FF0000"/>
    <pageSetUpPr fitToPage="1"/>
  </sheetPr>
  <dimension ref="A1:W571"/>
  <sheetViews>
    <sheetView showGridLines="0" topLeftCell="E546" zoomScale="70" zoomScaleNormal="70" zoomScaleSheetLayoutView="100" workbookViewId="0">
      <selection activeCell="B9" sqref="B9:Q570"/>
    </sheetView>
  </sheetViews>
  <sheetFormatPr baseColWidth="10" defaultColWidth="9.28515625" defaultRowHeight="15.75"/>
  <cols>
    <col min="1" max="1" width="4.28515625" style="30" customWidth="1"/>
    <col min="2" max="2" width="46.42578125" style="30" customWidth="1"/>
    <col min="3" max="3" width="20.5703125" style="30" customWidth="1"/>
    <col min="4" max="4" width="41.7109375" style="30" customWidth="1"/>
    <col min="5" max="5" width="31.7109375" style="30" customWidth="1"/>
    <col min="6" max="6" width="19.140625" style="30" customWidth="1"/>
    <col min="7" max="7" width="31.7109375" style="30" bestFit="1" customWidth="1"/>
    <col min="8" max="8" width="28.7109375" style="30" customWidth="1"/>
    <col min="9" max="9" width="22.28515625" style="30" bestFit="1" customWidth="1"/>
    <col min="10" max="10" width="18.140625" style="42" customWidth="1"/>
    <col min="11" max="11" width="22.5703125" style="30" customWidth="1"/>
    <col min="12" max="12" width="28.28515625" style="30" bestFit="1" customWidth="1"/>
    <col min="13" max="13" width="17.42578125" style="30" customWidth="1"/>
    <col min="14" max="14" width="15.7109375" style="30" bestFit="1" customWidth="1"/>
    <col min="15" max="15" width="19.28515625" style="30" customWidth="1"/>
    <col min="16" max="16" width="16.85546875" style="30" customWidth="1"/>
    <col min="17" max="17" width="18" style="30" customWidth="1"/>
    <col min="18" max="18" width="13.28515625" style="30" bestFit="1" customWidth="1"/>
    <col min="19" max="19" width="9.28515625" style="30"/>
    <col min="20" max="20" width="15.5703125" style="30" bestFit="1" customWidth="1"/>
    <col min="21" max="16384" width="9.28515625" style="30"/>
  </cols>
  <sheetData>
    <row r="1" spans="1:17" s="2" customFormat="1">
      <c r="F1" s="17"/>
    </row>
    <row r="2" spans="1:17" s="131" customFormat="1">
      <c r="B2" s="130"/>
      <c r="C2" s="130"/>
      <c r="D2" s="130"/>
      <c r="E2" s="130"/>
      <c r="F2" s="149"/>
      <c r="G2" s="130"/>
      <c r="H2" s="130"/>
      <c r="I2" s="130"/>
      <c r="J2" s="130"/>
      <c r="K2" s="130"/>
      <c r="L2" s="130"/>
      <c r="M2" s="130"/>
      <c r="N2" s="130"/>
      <c r="O2" s="130"/>
      <c r="P2" s="130"/>
      <c r="Q2" s="130"/>
    </row>
    <row r="3" spans="1:17" s="131" customFormat="1">
      <c r="F3" s="150"/>
    </row>
    <row r="4" spans="1:17" s="131" customFormat="1">
      <c r="F4" s="150"/>
    </row>
    <row r="5" spans="1:17" s="131" customFormat="1">
      <c r="F5" s="150"/>
    </row>
    <row r="6" spans="1:17" s="131" customFormat="1">
      <c r="F6" s="150"/>
    </row>
    <row r="7" spans="1:17" s="131" customFormat="1">
      <c r="B7" s="130"/>
      <c r="C7" s="130"/>
      <c r="D7" s="130"/>
      <c r="E7" s="130"/>
      <c r="F7" s="149"/>
      <c r="G7" s="130"/>
      <c r="H7" s="130"/>
      <c r="I7" s="130"/>
      <c r="J7" s="130"/>
      <c r="K7" s="130"/>
      <c r="L7" s="130"/>
      <c r="M7" s="130"/>
      <c r="N7" s="130"/>
      <c r="O7" s="130"/>
      <c r="P7" s="130"/>
      <c r="Q7" s="130"/>
    </row>
    <row r="8" spans="1:17">
      <c r="F8" s="18" t="s">
        <v>28</v>
      </c>
    </row>
    <row r="9" spans="1:17">
      <c r="A9" s="43"/>
      <c r="B9" s="44" t="s">
        <v>95</v>
      </c>
      <c r="C9" s="44"/>
      <c r="E9" s="45"/>
    </row>
    <row r="10" spans="1:17">
      <c r="A10" s="43"/>
      <c r="B10" s="41" t="s">
        <v>101</v>
      </c>
      <c r="C10" s="41"/>
      <c r="E10" s="45"/>
    </row>
    <row r="11" spans="1:17">
      <c r="A11" s="43"/>
      <c r="E11" s="45"/>
    </row>
    <row r="12" spans="1:17">
      <c r="A12" s="43"/>
      <c r="B12" s="44" t="s">
        <v>102</v>
      </c>
      <c r="C12" s="44"/>
    </row>
    <row r="13" spans="1:17">
      <c r="A13" s="43"/>
      <c r="E13" s="45"/>
    </row>
    <row r="14" spans="1:17">
      <c r="A14" s="43"/>
      <c r="B14" s="590" t="s">
        <v>103</v>
      </c>
      <c r="C14" s="591"/>
      <c r="D14" s="103">
        <v>45657</v>
      </c>
      <c r="E14" s="103">
        <v>45291</v>
      </c>
    </row>
    <row r="15" spans="1:17">
      <c r="A15" s="43"/>
      <c r="B15" s="72" t="s">
        <v>458</v>
      </c>
      <c r="C15" s="76"/>
      <c r="D15" s="91">
        <f>-'Estado de Ingresos y Egresos'!D18</f>
        <v>626819.68999999994</v>
      </c>
      <c r="E15" s="46">
        <v>302142.74133333331</v>
      </c>
      <c r="F15" s="338"/>
      <c r="H15" s="47"/>
    </row>
    <row r="16" spans="1:17">
      <c r="A16" s="43"/>
      <c r="B16" s="72" t="s">
        <v>104</v>
      </c>
      <c r="C16" s="76"/>
      <c r="D16" s="91">
        <f>-'Estado de Ingresos y Egresos'!D21</f>
        <v>63105.61</v>
      </c>
      <c r="E16" s="46">
        <v>4029.1399039117764</v>
      </c>
    </row>
    <row r="17" spans="1:14">
      <c r="A17" s="43"/>
      <c r="B17" s="72" t="s">
        <v>1139</v>
      </c>
      <c r="C17" s="76"/>
      <c r="D17" s="91" t="e">
        <f>-'Estado de Ingresos y Egresos'!#REF!</f>
        <v>#REF!</v>
      </c>
      <c r="E17" s="326">
        <v>0</v>
      </c>
    </row>
    <row r="18" spans="1:14" s="206" customFormat="1">
      <c r="A18" s="200"/>
      <c r="B18" s="213" t="s">
        <v>105</v>
      </c>
      <c r="C18" s="214"/>
      <c r="D18" s="215" t="e">
        <f>SUM(D15:D17)</f>
        <v>#REF!</v>
      </c>
      <c r="E18" s="215">
        <v>306171.88123724511</v>
      </c>
      <c r="F18" s="303" t="e">
        <f>+D18+'Estado de Ingresos y Egresos'!D24</f>
        <v>#REF!</v>
      </c>
      <c r="G18" s="304">
        <f>+E18+'Estado de Ingresos y Egresos'!E24</f>
        <v>135262.99790391885</v>
      </c>
      <c r="J18" s="207"/>
    </row>
    <row r="19" spans="1:14">
      <c r="A19" s="43"/>
      <c r="B19" s="23"/>
      <c r="C19" s="23"/>
      <c r="D19" s="48"/>
    </row>
    <row r="20" spans="1:14" ht="65.45" customHeight="1">
      <c r="A20" s="43"/>
      <c r="B20" s="595" t="s">
        <v>1167</v>
      </c>
      <c r="C20" s="595"/>
      <c r="D20" s="595"/>
      <c r="E20" s="595"/>
      <c r="F20" s="595"/>
      <c r="G20" s="85"/>
      <c r="H20" s="85"/>
      <c r="I20" s="85"/>
      <c r="J20" s="85"/>
    </row>
    <row r="21" spans="1:14">
      <c r="A21" s="43"/>
      <c r="B21" s="23"/>
      <c r="C21" s="23"/>
      <c r="D21" s="48"/>
      <c r="G21" s="47"/>
    </row>
    <row r="22" spans="1:14">
      <c r="A22" s="43"/>
      <c r="B22" s="44" t="s">
        <v>106</v>
      </c>
      <c r="C22" s="44"/>
    </row>
    <row r="23" spans="1:14">
      <c r="A23" s="43"/>
      <c r="B23" s="30" t="s">
        <v>189</v>
      </c>
      <c r="E23" s="45"/>
    </row>
    <row r="24" spans="1:14">
      <c r="A24" s="43"/>
      <c r="E24" s="45"/>
    </row>
    <row r="25" spans="1:14" ht="52.9" customHeight="1">
      <c r="A25" s="43"/>
      <c r="B25" s="590" t="s">
        <v>107</v>
      </c>
      <c r="C25" s="591"/>
      <c r="D25" s="103" t="s">
        <v>108</v>
      </c>
      <c r="E25" s="103" t="s">
        <v>109</v>
      </c>
      <c r="F25" s="103" t="s">
        <v>110</v>
      </c>
      <c r="L25" s="310"/>
      <c r="M25" s="311"/>
      <c r="N25" s="2"/>
    </row>
    <row r="26" spans="1:14" s="222" customFormat="1">
      <c r="A26" s="217"/>
      <c r="B26" s="218" t="s">
        <v>111</v>
      </c>
      <c r="C26" s="219"/>
      <c r="D26" s="220"/>
      <c r="E26" s="220"/>
      <c r="F26" s="221"/>
      <c r="J26" s="223"/>
      <c r="L26" s="312"/>
      <c r="M26" s="313"/>
      <c r="N26" s="157"/>
    </row>
    <row r="27" spans="1:14" s="206" customFormat="1">
      <c r="A27" s="200"/>
      <c r="B27" s="224" t="s">
        <v>112</v>
      </c>
      <c r="C27" s="225"/>
      <c r="D27" s="107">
        <v>108.733237</v>
      </c>
      <c r="E27" s="329">
        <v>24298842.699999999</v>
      </c>
      <c r="F27" s="327">
        <v>343</v>
      </c>
      <c r="G27" s="226"/>
      <c r="J27" s="207"/>
      <c r="L27" s="312"/>
      <c r="M27" s="313"/>
      <c r="N27" s="157"/>
    </row>
    <row r="28" spans="1:14" s="206" customFormat="1">
      <c r="A28" s="200"/>
      <c r="B28" s="224" t="s">
        <v>113</v>
      </c>
      <c r="C28" s="225"/>
      <c r="D28" s="107">
        <v>109.025476</v>
      </c>
      <c r="E28" s="329">
        <v>26674562.760000002</v>
      </c>
      <c r="F28" s="327">
        <v>356</v>
      </c>
      <c r="J28" s="207"/>
      <c r="L28" s="222"/>
      <c r="M28" s="222"/>
    </row>
    <row r="29" spans="1:14" s="206" customFormat="1">
      <c r="A29" s="200"/>
      <c r="B29" s="224" t="s">
        <v>114</v>
      </c>
      <c r="C29" s="225"/>
      <c r="D29" s="107">
        <v>118.68751604340081</v>
      </c>
      <c r="E29" s="329">
        <v>26478546.066000007</v>
      </c>
      <c r="F29" s="327">
        <v>369</v>
      </c>
      <c r="G29" s="216"/>
      <c r="H29" s="312"/>
      <c r="I29" s="313"/>
      <c r="J29" s="207"/>
      <c r="M29" s="216"/>
    </row>
    <row r="30" spans="1:14" s="222" customFormat="1">
      <c r="A30" s="217"/>
      <c r="B30" s="218" t="s">
        <v>115</v>
      </c>
      <c r="C30" s="219"/>
      <c r="D30" s="330"/>
      <c r="E30" s="331"/>
      <c r="F30" s="328"/>
      <c r="G30" s="227"/>
      <c r="H30" s="228"/>
      <c r="I30" s="229"/>
      <c r="J30" s="223"/>
      <c r="L30" s="206"/>
      <c r="M30" s="216"/>
    </row>
    <row r="31" spans="1:14" s="206" customFormat="1">
      <c r="A31" s="200"/>
      <c r="B31" s="224" t="s">
        <v>116</v>
      </c>
      <c r="C31" s="225"/>
      <c r="D31" s="107">
        <v>109.689577</v>
      </c>
      <c r="E31" s="329">
        <v>26019576.23</v>
      </c>
      <c r="F31" s="327">
        <v>392</v>
      </c>
      <c r="I31" s="230"/>
      <c r="J31" s="207"/>
    </row>
    <row r="32" spans="1:14" s="206" customFormat="1">
      <c r="A32" s="200"/>
      <c r="B32" s="224" t="s">
        <v>117</v>
      </c>
      <c r="C32" s="225"/>
      <c r="D32" s="107">
        <v>110.06699399999999</v>
      </c>
      <c r="E32" s="329">
        <v>31636105.469999999</v>
      </c>
      <c r="F32" s="327">
        <v>438</v>
      </c>
      <c r="I32" s="230"/>
      <c r="J32" s="207"/>
    </row>
    <row r="33" spans="1:10" s="206" customFormat="1">
      <c r="A33" s="200"/>
      <c r="B33" s="224" t="s">
        <v>118</v>
      </c>
      <c r="C33" s="225"/>
      <c r="D33" s="107">
        <v>110.401336</v>
      </c>
      <c r="E33" s="329">
        <f>+'Activo Neto'!D23</f>
        <v>92445671.439999983</v>
      </c>
      <c r="F33" s="327">
        <v>464</v>
      </c>
      <c r="I33" s="230"/>
      <c r="J33" s="207"/>
    </row>
    <row r="34" spans="1:10" s="206" customFormat="1">
      <c r="A34" s="200"/>
      <c r="B34" s="218" t="s">
        <v>119</v>
      </c>
      <c r="C34" s="219"/>
      <c r="D34" s="107"/>
      <c r="E34" s="329"/>
      <c r="F34" s="327"/>
      <c r="I34" s="230"/>
      <c r="J34" s="207"/>
    </row>
    <row r="35" spans="1:10" s="206" customFormat="1">
      <c r="A35" s="200"/>
      <c r="B35" s="224" t="s">
        <v>120</v>
      </c>
      <c r="C35" s="225"/>
      <c r="D35" s="107">
        <v>110.799114</v>
      </c>
      <c r="E35" s="329">
        <v>37808606.009999998</v>
      </c>
      <c r="F35" s="327">
        <v>492</v>
      </c>
      <c r="I35" s="230"/>
      <c r="J35" s="207"/>
    </row>
    <row r="36" spans="1:10" s="206" customFormat="1">
      <c r="A36" s="200"/>
      <c r="B36" s="224" t="s">
        <v>121</v>
      </c>
      <c r="C36" s="225"/>
      <c r="D36" s="107">
        <v>111.17222099999999</v>
      </c>
      <c r="E36" s="329">
        <v>43020044.619999997</v>
      </c>
      <c r="F36" s="327">
        <v>514</v>
      </c>
      <c r="I36" s="230"/>
      <c r="J36" s="207"/>
    </row>
    <row r="37" spans="1:10" s="206" customFormat="1">
      <c r="A37" s="200"/>
      <c r="B37" s="224" t="s">
        <v>122</v>
      </c>
      <c r="C37" s="225"/>
      <c r="D37" s="107">
        <v>111.55561</v>
      </c>
      <c r="E37" s="329">
        <f>+'Activo Neto'!D23</f>
        <v>92445671.439999983</v>
      </c>
      <c r="F37" s="327">
        <v>567</v>
      </c>
      <c r="I37" s="230"/>
      <c r="J37" s="207"/>
    </row>
    <row r="38" spans="1:10" s="206" customFormat="1">
      <c r="A38" s="200"/>
      <c r="B38" s="218" t="s">
        <v>123</v>
      </c>
      <c r="C38" s="219"/>
      <c r="D38" s="107"/>
      <c r="E38" s="329"/>
      <c r="F38" s="327"/>
      <c r="I38" s="230"/>
      <c r="J38" s="207"/>
    </row>
    <row r="39" spans="1:10" s="206" customFormat="1">
      <c r="A39" s="200"/>
      <c r="B39" s="224" t="s">
        <v>124</v>
      </c>
      <c r="C39" s="225"/>
      <c r="D39" s="107">
        <v>111.947396</v>
      </c>
      <c r="E39" s="329">
        <v>61188737</v>
      </c>
      <c r="F39" s="327">
        <v>596</v>
      </c>
      <c r="I39" s="230"/>
      <c r="J39" s="207"/>
    </row>
    <row r="40" spans="1:10" s="206" customFormat="1">
      <c r="A40" s="200"/>
      <c r="B40" s="224" t="s">
        <v>125</v>
      </c>
      <c r="C40" s="225"/>
      <c r="D40" s="107">
        <v>112.29844</v>
      </c>
      <c r="E40" s="329">
        <v>62865843.960000001</v>
      </c>
      <c r="F40" s="327">
        <v>627</v>
      </c>
      <c r="I40" s="230"/>
      <c r="J40" s="207"/>
    </row>
    <row r="41" spans="1:10" s="206" customFormat="1">
      <c r="A41" s="200"/>
      <c r="B41" s="224" t="s">
        <v>126</v>
      </c>
      <c r="C41" s="225"/>
      <c r="D41" s="107">
        <v>112.69509600000001</v>
      </c>
      <c r="E41" s="329">
        <v>65269502.590000004</v>
      </c>
      <c r="F41" s="327">
        <v>661</v>
      </c>
      <c r="I41" s="230"/>
      <c r="J41" s="207"/>
    </row>
    <row r="42" spans="1:10" s="206" customFormat="1">
      <c r="A42" s="200"/>
      <c r="D42" s="244"/>
      <c r="E42" s="245"/>
      <c r="F42" s="246"/>
      <c r="I42" s="230"/>
      <c r="J42" s="207"/>
    </row>
    <row r="43" spans="1:10">
      <c r="A43" s="43"/>
      <c r="D43" s="113"/>
      <c r="E43" s="114"/>
      <c r="F43" s="115"/>
      <c r="I43" s="110"/>
    </row>
    <row r="44" spans="1:10" ht="15" customHeight="1">
      <c r="A44" s="43"/>
      <c r="B44" s="30" t="s">
        <v>127</v>
      </c>
      <c r="E44" s="45"/>
      <c r="H44" s="111"/>
      <c r="I44" s="110"/>
    </row>
    <row r="45" spans="1:10" ht="15" customHeight="1">
      <c r="A45" s="43"/>
      <c r="E45" s="45"/>
    </row>
    <row r="46" spans="1:10">
      <c r="A46" s="43"/>
      <c r="B46" s="44" t="s">
        <v>128</v>
      </c>
      <c r="C46" s="44"/>
      <c r="E46" s="45"/>
    </row>
    <row r="47" spans="1:10">
      <c r="A47" s="43"/>
      <c r="B47" s="44"/>
      <c r="C47" s="44"/>
      <c r="E47" s="45"/>
    </row>
    <row r="48" spans="1:10">
      <c r="A48" s="43"/>
      <c r="B48" s="44" t="s">
        <v>129</v>
      </c>
      <c r="C48" s="44"/>
    </row>
    <row r="49" spans="1:10">
      <c r="A49" s="43"/>
      <c r="B49" s="30" t="s">
        <v>130</v>
      </c>
    </row>
    <row r="50" spans="1:10">
      <c r="A50" s="43"/>
      <c r="B50" s="44"/>
      <c r="C50" s="44"/>
    </row>
    <row r="51" spans="1:10">
      <c r="A51" s="43"/>
      <c r="B51" s="590" t="s">
        <v>13</v>
      </c>
      <c r="C51" s="591"/>
      <c r="D51" s="103">
        <v>45657</v>
      </c>
      <c r="E51" s="103">
        <v>45291</v>
      </c>
      <c r="F51" s="239"/>
      <c r="G51" s="240"/>
      <c r="H51" s="240"/>
    </row>
    <row r="52" spans="1:10">
      <c r="A52" s="50"/>
      <c r="B52" s="72" t="s">
        <v>175</v>
      </c>
      <c r="C52" s="76"/>
      <c r="D52" s="305">
        <v>0</v>
      </c>
      <c r="E52" s="306">
        <v>0</v>
      </c>
      <c r="F52" s="239"/>
      <c r="G52" s="240"/>
      <c r="H52" s="240"/>
    </row>
    <row r="53" spans="1:10">
      <c r="A53" s="50"/>
      <c r="B53" s="72" t="s">
        <v>184</v>
      </c>
      <c r="C53" s="76"/>
      <c r="D53" s="305">
        <v>0</v>
      </c>
      <c r="E53" s="51">
        <v>1036580.44</v>
      </c>
      <c r="F53" s="239"/>
      <c r="G53" s="240"/>
      <c r="H53" s="240"/>
    </row>
    <row r="54" spans="1:10" hidden="1">
      <c r="A54" s="50"/>
      <c r="B54" s="72" t="s">
        <v>173</v>
      </c>
      <c r="C54" s="76"/>
      <c r="D54" s="108"/>
      <c r="E54" s="51">
        <v>0</v>
      </c>
      <c r="F54" s="239"/>
      <c r="G54" s="240"/>
      <c r="H54" s="240"/>
    </row>
    <row r="55" spans="1:10">
      <c r="A55" s="50"/>
      <c r="B55" s="72" t="s">
        <v>180</v>
      </c>
      <c r="C55" s="76"/>
      <c r="D55" s="107" t="e">
        <f>+CLASIFICACION!$G$7</f>
        <v>#REF!</v>
      </c>
      <c r="E55" s="51">
        <v>2000116.44</v>
      </c>
      <c r="F55" s="239"/>
      <c r="G55" s="240"/>
      <c r="H55" s="240"/>
    </row>
    <row r="56" spans="1:10">
      <c r="A56" s="50"/>
      <c r="B56" s="72" t="s">
        <v>442</v>
      </c>
      <c r="C56" s="76"/>
      <c r="D56" s="107" t="e">
        <f>+CLASIFICACION!$G$6</f>
        <v>#REF!</v>
      </c>
      <c r="E56" s="306">
        <v>0</v>
      </c>
      <c r="F56" s="239"/>
      <c r="G56" s="240"/>
      <c r="H56" s="240"/>
    </row>
    <row r="57" spans="1:10">
      <c r="A57" s="50"/>
      <c r="B57" s="72" t="s">
        <v>443</v>
      </c>
      <c r="C57" s="76"/>
      <c r="D57" s="306">
        <v>0</v>
      </c>
      <c r="E57" s="306">
        <v>0</v>
      </c>
      <c r="F57" s="239"/>
      <c r="G57" s="240"/>
      <c r="H57" s="240"/>
    </row>
    <row r="58" spans="1:10">
      <c r="A58" s="50"/>
      <c r="B58" s="72" t="s">
        <v>1070</v>
      </c>
      <c r="C58" s="76"/>
      <c r="D58" s="107" t="e">
        <f>+CLASIFICACION!$G$9</f>
        <v>#REF!</v>
      </c>
      <c r="E58" s="306">
        <v>0</v>
      </c>
      <c r="F58" s="239"/>
      <c r="G58" s="240"/>
      <c r="H58" s="240"/>
    </row>
    <row r="59" spans="1:10">
      <c r="A59" s="50"/>
      <c r="B59" s="72" t="s">
        <v>1071</v>
      </c>
      <c r="C59" s="76"/>
      <c r="D59" s="107" t="e">
        <f>+CLASIFICACION!$G$5</f>
        <v>#REF!</v>
      </c>
      <c r="E59" s="306">
        <v>0</v>
      </c>
      <c r="F59" s="239"/>
      <c r="G59" s="240"/>
      <c r="H59" s="240"/>
    </row>
    <row r="60" spans="1:10" s="206" customFormat="1">
      <c r="A60" s="200"/>
      <c r="B60" s="213" t="s">
        <v>105</v>
      </c>
      <c r="C60" s="214"/>
      <c r="D60" s="231" t="e">
        <f>SUM(D52:D59)</f>
        <v>#REF!</v>
      </c>
      <c r="E60" s="231">
        <v>3036696.88</v>
      </c>
      <c r="F60" s="241" t="e">
        <f>+D60-'Activo Neto'!D11</f>
        <v>#REF!</v>
      </c>
      <c r="G60" s="241">
        <f>+E60-'Activo Neto'!E11</f>
        <v>-349601.79000000004</v>
      </c>
      <c r="H60" s="242"/>
      <c r="J60" s="207"/>
    </row>
    <row r="61" spans="1:10">
      <c r="A61" s="43"/>
      <c r="E61" s="49"/>
      <c r="F61" s="240"/>
      <c r="G61" s="240"/>
      <c r="H61" s="240"/>
    </row>
    <row r="62" spans="1:10">
      <c r="A62" s="43"/>
      <c r="E62" s="49"/>
      <c r="F62" s="240"/>
      <c r="G62" s="240"/>
      <c r="H62" s="240"/>
    </row>
    <row r="63" spans="1:10" s="54" customFormat="1">
      <c r="A63" s="52"/>
      <c r="B63" s="44" t="s">
        <v>131</v>
      </c>
      <c r="C63" s="44"/>
      <c r="D63" s="53"/>
      <c r="F63" s="243"/>
      <c r="G63" s="243"/>
      <c r="H63" s="243"/>
      <c r="J63" s="55"/>
    </row>
    <row r="64" spans="1:10" s="54" customFormat="1" ht="14.25" customHeight="1">
      <c r="A64" s="52"/>
      <c r="B64" s="80" t="s">
        <v>132</v>
      </c>
      <c r="C64" s="77"/>
      <c r="J64" s="55"/>
    </row>
    <row r="65" spans="1:23" s="54" customFormat="1">
      <c r="A65" s="52"/>
      <c r="C65" s="77"/>
      <c r="J65" s="55"/>
    </row>
    <row r="66" spans="1:23" s="54" customFormat="1">
      <c r="A66" s="52"/>
      <c r="B66" s="87" t="s">
        <v>1072</v>
      </c>
      <c r="C66" s="44"/>
      <c r="J66" s="55"/>
      <c r="L66" s="64"/>
      <c r="O66" s="86"/>
    </row>
    <row r="67" spans="1:23" s="54" customFormat="1" ht="15" customHeight="1">
      <c r="A67" s="52"/>
      <c r="B67" s="539" t="s">
        <v>133</v>
      </c>
      <c r="C67" s="539" t="s">
        <v>134</v>
      </c>
      <c r="D67" s="593"/>
      <c r="E67" s="589" t="s">
        <v>135</v>
      </c>
      <c r="F67" s="589" t="s">
        <v>136</v>
      </c>
      <c r="G67" s="589" t="s">
        <v>137</v>
      </c>
      <c r="H67" s="589" t="s">
        <v>138</v>
      </c>
      <c r="I67" s="589" t="s">
        <v>14</v>
      </c>
      <c r="J67" s="589" t="s">
        <v>139</v>
      </c>
      <c r="K67" s="589" t="s">
        <v>140</v>
      </c>
      <c r="L67" s="589" t="s">
        <v>141</v>
      </c>
      <c r="M67" s="589" t="s">
        <v>142</v>
      </c>
      <c r="N67" s="589" t="s">
        <v>143</v>
      </c>
      <c r="O67" s="545" t="s">
        <v>144</v>
      </c>
      <c r="P67" s="545" t="s">
        <v>145</v>
      </c>
      <c r="Q67" s="545" t="s">
        <v>146</v>
      </c>
    </row>
    <row r="68" spans="1:23" s="54" customFormat="1" ht="52.5" customHeight="1">
      <c r="A68" s="52"/>
      <c r="B68" s="592"/>
      <c r="C68" s="592"/>
      <c r="D68" s="594"/>
      <c r="E68" s="589"/>
      <c r="F68" s="589"/>
      <c r="G68" s="589"/>
      <c r="H68" s="589"/>
      <c r="I68" s="589"/>
      <c r="J68" s="589"/>
      <c r="K68" s="589"/>
      <c r="L68" s="589"/>
      <c r="M68" s="589"/>
      <c r="N68" s="589"/>
      <c r="O68" s="545"/>
      <c r="P68" s="545"/>
      <c r="Q68" s="545"/>
    </row>
    <row r="69" spans="1:23" s="236" customFormat="1" ht="15" customHeight="1">
      <c r="A69" s="232"/>
      <c r="B69" s="314" t="s">
        <v>1078</v>
      </c>
      <c r="C69" s="315" t="s">
        <v>1155</v>
      </c>
      <c r="D69" s="233"/>
      <c r="E69" s="314" t="s">
        <v>1080</v>
      </c>
      <c r="F69" s="234" t="s">
        <v>1154</v>
      </c>
      <c r="G69" s="316" t="s">
        <v>1081</v>
      </c>
      <c r="H69" s="316">
        <v>45680</v>
      </c>
      <c r="I69" s="317" t="s">
        <v>148</v>
      </c>
      <c r="J69" s="318">
        <v>100000</v>
      </c>
      <c r="K69" s="318">
        <v>100167.55</v>
      </c>
      <c r="L69" s="318">
        <v>765679.49</v>
      </c>
      <c r="M69" s="319">
        <v>100000</v>
      </c>
      <c r="N69" s="320">
        <v>5.0500000000000003E-2</v>
      </c>
      <c r="O69" s="321">
        <v>1.1727090467028384E-2</v>
      </c>
      <c r="P69" s="321">
        <v>0.2</v>
      </c>
      <c r="Q69" s="321">
        <v>0.25</v>
      </c>
      <c r="R69" s="332"/>
      <c r="S69" s="243"/>
      <c r="T69" s="333"/>
      <c r="U69" s="334"/>
      <c r="V69" s="243"/>
      <c r="W69" s="54"/>
    </row>
    <row r="70" spans="1:23" s="236" customFormat="1">
      <c r="A70" s="232"/>
      <c r="B70" s="314" t="s">
        <v>1078</v>
      </c>
      <c r="C70" s="315" t="s">
        <v>1155</v>
      </c>
      <c r="D70" s="233"/>
      <c r="E70" s="314" t="s">
        <v>1080</v>
      </c>
      <c r="F70" s="234" t="s">
        <v>1154</v>
      </c>
      <c r="G70" s="316" t="s">
        <v>1081</v>
      </c>
      <c r="H70" s="316">
        <v>45848</v>
      </c>
      <c r="I70" s="317" t="s">
        <v>148</v>
      </c>
      <c r="J70" s="318">
        <v>200000</v>
      </c>
      <c r="K70" s="318">
        <v>200335.95</v>
      </c>
      <c r="L70" s="318">
        <v>510422.87</v>
      </c>
      <c r="M70" s="319">
        <v>200000</v>
      </c>
      <c r="N70" s="320">
        <v>4.7600000000000003E-2</v>
      </c>
      <c r="O70" s="321">
        <v>7.8175989446057498E-3</v>
      </c>
      <c r="P70" s="321">
        <v>0.2</v>
      </c>
      <c r="Q70" s="321">
        <v>0.25</v>
      </c>
      <c r="R70" s="237"/>
      <c r="T70" s="205"/>
    </row>
    <row r="71" spans="1:23" s="236" customFormat="1">
      <c r="A71" s="232"/>
      <c r="B71" s="314" t="s">
        <v>1078</v>
      </c>
      <c r="C71" s="315" t="s">
        <v>1155</v>
      </c>
      <c r="D71" s="233"/>
      <c r="E71" s="314" t="s">
        <v>1080</v>
      </c>
      <c r="F71" s="234" t="s">
        <v>1154</v>
      </c>
      <c r="G71" s="316" t="s">
        <v>1081</v>
      </c>
      <c r="H71" s="316">
        <v>45764</v>
      </c>
      <c r="I71" s="317" t="s">
        <v>148</v>
      </c>
      <c r="J71" s="318">
        <v>200000</v>
      </c>
      <c r="K71" s="318">
        <v>200335.95</v>
      </c>
      <c r="L71" s="318">
        <v>519957.97</v>
      </c>
      <c r="M71" s="319">
        <v>200000</v>
      </c>
      <c r="N71" s="320">
        <v>4.7100000000000003E-2</v>
      </c>
      <c r="O71" s="321">
        <v>7.9636378313364901E-3</v>
      </c>
      <c r="P71" s="321">
        <v>0.2</v>
      </c>
      <c r="Q71" s="321">
        <v>0.25</v>
      </c>
      <c r="R71" s="237"/>
      <c r="T71" s="205"/>
    </row>
    <row r="72" spans="1:23" s="236" customFormat="1">
      <c r="A72" s="232"/>
      <c r="B72" s="314" t="s">
        <v>1078</v>
      </c>
      <c r="C72" s="315" t="s">
        <v>1155</v>
      </c>
      <c r="D72" s="233"/>
      <c r="E72" s="314" t="s">
        <v>1080</v>
      </c>
      <c r="F72" s="234" t="s">
        <v>1154</v>
      </c>
      <c r="G72" s="316" t="s">
        <v>1081</v>
      </c>
      <c r="H72" s="316">
        <v>45715</v>
      </c>
      <c r="I72" s="317" t="s">
        <v>148</v>
      </c>
      <c r="J72" s="318">
        <v>200000</v>
      </c>
      <c r="K72" s="318">
        <v>200335.95</v>
      </c>
      <c r="L72" s="318">
        <v>775451.03</v>
      </c>
      <c r="M72" s="319">
        <v>200000</v>
      </c>
      <c r="N72" s="320">
        <v>4.6199999999999998E-2</v>
      </c>
      <c r="O72" s="321">
        <v>1.1876750651320623E-2</v>
      </c>
      <c r="P72" s="321">
        <v>0.2</v>
      </c>
      <c r="Q72" s="321">
        <v>0.25</v>
      </c>
      <c r="R72" s="237"/>
      <c r="T72" s="205"/>
    </row>
    <row r="73" spans="1:23" s="236" customFormat="1">
      <c r="A73" s="232"/>
      <c r="B73" s="314" t="s">
        <v>1078</v>
      </c>
      <c r="C73" s="315" t="s">
        <v>1155</v>
      </c>
      <c r="D73" s="233"/>
      <c r="E73" s="314" t="s">
        <v>1080</v>
      </c>
      <c r="F73" s="234" t="s">
        <v>1154</v>
      </c>
      <c r="G73" s="316" t="s">
        <v>1081</v>
      </c>
      <c r="H73" s="316">
        <v>45729</v>
      </c>
      <c r="I73" s="317" t="s">
        <v>148</v>
      </c>
      <c r="J73" s="318">
        <v>200000</v>
      </c>
      <c r="K73" s="318">
        <v>200335.95</v>
      </c>
      <c r="L73" s="318">
        <v>506525.88</v>
      </c>
      <c r="M73" s="319">
        <v>200000</v>
      </c>
      <c r="N73" s="320">
        <v>4.5199999999999997E-2</v>
      </c>
      <c r="O73" s="321">
        <v>7.7579129338454181E-3</v>
      </c>
      <c r="P73" s="321">
        <v>0.2</v>
      </c>
      <c r="Q73" s="321">
        <v>0.25</v>
      </c>
      <c r="R73" s="237"/>
      <c r="T73" s="205"/>
    </row>
    <row r="74" spans="1:23" s="236" customFormat="1">
      <c r="A74" s="232"/>
      <c r="B74" s="314" t="s">
        <v>1078</v>
      </c>
      <c r="C74" s="315" t="s">
        <v>1155</v>
      </c>
      <c r="D74" s="233"/>
      <c r="E74" s="314" t="s">
        <v>1080</v>
      </c>
      <c r="F74" s="234" t="s">
        <v>1154</v>
      </c>
      <c r="G74" s="316" t="s">
        <v>1081</v>
      </c>
      <c r="H74" s="316">
        <v>45736</v>
      </c>
      <c r="I74" s="317" t="s">
        <v>148</v>
      </c>
      <c r="J74" s="318">
        <v>200000</v>
      </c>
      <c r="K74" s="318">
        <v>200335.95</v>
      </c>
      <c r="L74" s="318">
        <v>505792.01</v>
      </c>
      <c r="M74" s="319">
        <v>200000</v>
      </c>
      <c r="N74" s="320">
        <v>4.2599999999999999E-2</v>
      </c>
      <c r="O74" s="321">
        <v>7.7466730351757563E-3</v>
      </c>
      <c r="P74" s="321">
        <v>0.2</v>
      </c>
      <c r="Q74" s="321">
        <v>0.25</v>
      </c>
      <c r="R74" s="237"/>
      <c r="T74" s="205"/>
    </row>
    <row r="75" spans="1:23" s="236" customFormat="1">
      <c r="A75" s="232"/>
      <c r="B75" s="314" t="s">
        <v>1078</v>
      </c>
      <c r="C75" s="315" t="s">
        <v>1155</v>
      </c>
      <c r="D75" s="233"/>
      <c r="E75" s="314" t="s">
        <v>1080</v>
      </c>
      <c r="F75" s="234" t="s">
        <v>1154</v>
      </c>
      <c r="G75" s="316" t="s">
        <v>1082</v>
      </c>
      <c r="H75" s="316">
        <v>45828</v>
      </c>
      <c r="I75" s="317" t="s">
        <v>148</v>
      </c>
      <c r="J75" s="318">
        <v>200000</v>
      </c>
      <c r="K75" s="318">
        <v>200314.67</v>
      </c>
      <c r="L75" s="318">
        <v>506837.38</v>
      </c>
      <c r="M75" s="319">
        <v>200000</v>
      </c>
      <c r="N75" s="320">
        <v>4.2099999999999999E-2</v>
      </c>
      <c r="O75" s="321">
        <v>7.7626838448182052E-3</v>
      </c>
      <c r="P75" s="321">
        <v>0.2</v>
      </c>
      <c r="Q75" s="321">
        <v>0.25</v>
      </c>
      <c r="R75" s="237"/>
      <c r="T75" s="205"/>
    </row>
    <row r="76" spans="1:23" s="236" customFormat="1">
      <c r="A76" s="232"/>
      <c r="B76" s="314" t="s">
        <v>452</v>
      </c>
      <c r="C76" s="315" t="s">
        <v>152</v>
      </c>
      <c r="D76" s="233"/>
      <c r="E76" s="314" t="s">
        <v>455</v>
      </c>
      <c r="F76" s="234" t="s">
        <v>147</v>
      </c>
      <c r="G76" s="316" t="s">
        <v>1082</v>
      </c>
      <c r="H76" s="316">
        <v>46829</v>
      </c>
      <c r="I76" s="317" t="s">
        <v>148</v>
      </c>
      <c r="J76" s="318">
        <v>200000</v>
      </c>
      <c r="K76" s="318">
        <v>200314.67</v>
      </c>
      <c r="L76" s="318">
        <v>245552.63</v>
      </c>
      <c r="M76" s="319">
        <v>200000</v>
      </c>
      <c r="N76" s="320">
        <v>5.5E-2</v>
      </c>
      <c r="O76" s="321">
        <v>3.7608659289368558E-3</v>
      </c>
      <c r="P76" s="321">
        <v>0.2</v>
      </c>
      <c r="Q76" s="321">
        <v>0.25</v>
      </c>
      <c r="R76" s="237"/>
      <c r="T76" s="205"/>
    </row>
    <row r="77" spans="1:23" s="236" customFormat="1">
      <c r="A77" s="232"/>
      <c r="B77" s="314" t="s">
        <v>452</v>
      </c>
      <c r="C77" s="315" t="s">
        <v>182</v>
      </c>
      <c r="D77" s="233"/>
      <c r="E77" s="314" t="s">
        <v>455</v>
      </c>
      <c r="F77" s="234" t="s">
        <v>147</v>
      </c>
      <c r="G77" s="316" t="s">
        <v>1082</v>
      </c>
      <c r="H77" s="316">
        <v>48018</v>
      </c>
      <c r="I77" s="317" t="s">
        <v>148</v>
      </c>
      <c r="J77" s="318">
        <v>200000</v>
      </c>
      <c r="K77" s="318">
        <v>200343.08</v>
      </c>
      <c r="L77" s="318">
        <v>66433.48</v>
      </c>
      <c r="M77" s="319">
        <v>200000</v>
      </c>
      <c r="N77" s="320">
        <v>5.6000000000000001E-2</v>
      </c>
      <c r="O77" s="321">
        <v>1.0174902686756319E-3</v>
      </c>
      <c r="P77" s="321">
        <v>0.2</v>
      </c>
      <c r="Q77" s="321">
        <v>0.25</v>
      </c>
      <c r="R77" s="237"/>
      <c r="T77" s="205"/>
    </row>
    <row r="78" spans="1:23" s="236" customFormat="1">
      <c r="A78" s="232"/>
      <c r="B78" s="314" t="s">
        <v>452</v>
      </c>
      <c r="C78" s="315" t="s">
        <v>1165</v>
      </c>
      <c r="D78" s="233"/>
      <c r="E78" s="314" t="s">
        <v>455</v>
      </c>
      <c r="F78" s="234" t="s">
        <v>147</v>
      </c>
      <c r="G78" s="316" t="s">
        <v>1082</v>
      </c>
      <c r="H78" s="316">
        <v>48018</v>
      </c>
      <c r="I78" s="317" t="s">
        <v>148</v>
      </c>
      <c r="J78" s="318">
        <v>200000</v>
      </c>
      <c r="K78" s="318">
        <v>200343.08</v>
      </c>
      <c r="L78" s="318">
        <v>1136386.75</v>
      </c>
      <c r="M78" s="319">
        <v>200000</v>
      </c>
      <c r="N78" s="320">
        <v>7.7499999999999999E-2</v>
      </c>
      <c r="O78" s="321">
        <v>1.7404815457159977E-2</v>
      </c>
      <c r="P78" s="321">
        <v>0.2</v>
      </c>
      <c r="Q78" s="321">
        <v>0.25</v>
      </c>
      <c r="R78" s="237"/>
      <c r="T78" s="205"/>
    </row>
    <row r="79" spans="1:23" s="236" customFormat="1">
      <c r="A79" s="232"/>
      <c r="B79" s="314" t="s">
        <v>452</v>
      </c>
      <c r="C79" s="315" t="s">
        <v>1164</v>
      </c>
      <c r="D79" s="233"/>
      <c r="E79" s="314" t="s">
        <v>455</v>
      </c>
      <c r="F79" s="234" t="s">
        <v>147</v>
      </c>
      <c r="G79" s="316" t="s">
        <v>1082</v>
      </c>
      <c r="H79" s="316">
        <v>47129</v>
      </c>
      <c r="I79" s="317" t="s">
        <v>148</v>
      </c>
      <c r="J79" s="318">
        <v>200000</v>
      </c>
      <c r="K79" s="318">
        <v>200343.08</v>
      </c>
      <c r="L79" s="318">
        <v>577033.55000000005</v>
      </c>
      <c r="M79" s="319">
        <v>200000</v>
      </c>
      <c r="N79" s="320">
        <v>0.06</v>
      </c>
      <c r="O79" s="321">
        <v>8.8378031953821132E-3</v>
      </c>
      <c r="P79" s="321">
        <v>0.2</v>
      </c>
      <c r="Q79" s="321">
        <v>0.25</v>
      </c>
      <c r="R79" s="237"/>
      <c r="T79" s="205"/>
    </row>
    <row r="80" spans="1:23" s="236" customFormat="1">
      <c r="A80" s="232"/>
      <c r="B80" s="314" t="s">
        <v>453</v>
      </c>
      <c r="C80" s="315" t="s">
        <v>1166</v>
      </c>
      <c r="D80" s="233"/>
      <c r="E80" s="314" t="s">
        <v>456</v>
      </c>
      <c r="F80" s="234" t="s">
        <v>147</v>
      </c>
      <c r="G80" s="316" t="s">
        <v>1083</v>
      </c>
      <c r="H80" s="316">
        <v>46659</v>
      </c>
      <c r="I80" s="317" t="s">
        <v>148</v>
      </c>
      <c r="J80" s="318">
        <v>250000</v>
      </c>
      <c r="K80" s="318">
        <v>250403.72</v>
      </c>
      <c r="L80" s="318">
        <v>16295.84</v>
      </c>
      <c r="M80" s="319">
        <v>250000</v>
      </c>
      <c r="N80" s="320">
        <v>0.06</v>
      </c>
      <c r="O80" s="321">
        <v>2.495858807922618E-4</v>
      </c>
      <c r="P80" s="321">
        <v>0.2</v>
      </c>
      <c r="Q80" s="321">
        <v>0.25</v>
      </c>
      <c r="R80" s="237"/>
      <c r="T80" s="205"/>
    </row>
    <row r="81" spans="1:20" s="236" customFormat="1">
      <c r="A81" s="232"/>
      <c r="B81" s="314" t="s">
        <v>453</v>
      </c>
      <c r="C81" s="315" t="s">
        <v>1166</v>
      </c>
      <c r="D81" s="233"/>
      <c r="E81" s="314" t="s">
        <v>456</v>
      </c>
      <c r="F81" s="234" t="s">
        <v>147</v>
      </c>
      <c r="G81" s="316" t="s">
        <v>1083</v>
      </c>
      <c r="H81" s="316">
        <v>47753</v>
      </c>
      <c r="I81" s="317" t="s">
        <v>148</v>
      </c>
      <c r="J81" s="318">
        <v>250000</v>
      </c>
      <c r="K81" s="318">
        <v>250403.72</v>
      </c>
      <c r="L81" s="318">
        <v>43955.51</v>
      </c>
      <c r="M81" s="319">
        <v>250000</v>
      </c>
      <c r="N81" s="320">
        <v>6.5000000000000002E-2</v>
      </c>
      <c r="O81" s="321">
        <v>6.7321934180889561E-4</v>
      </c>
      <c r="P81" s="321">
        <v>0.2</v>
      </c>
      <c r="Q81" s="321">
        <v>0.25</v>
      </c>
      <c r="R81" s="237"/>
      <c r="T81" s="205"/>
    </row>
    <row r="82" spans="1:20" s="236" customFormat="1">
      <c r="A82" s="232"/>
      <c r="B82" s="314" t="s">
        <v>453</v>
      </c>
      <c r="C82" s="315" t="s">
        <v>152</v>
      </c>
      <c r="D82" s="233"/>
      <c r="E82" s="314" t="s">
        <v>456</v>
      </c>
      <c r="F82" s="234" t="s">
        <v>147</v>
      </c>
      <c r="G82" s="316" t="s">
        <v>1084</v>
      </c>
      <c r="H82" s="316">
        <v>46829</v>
      </c>
      <c r="I82" s="317" t="s">
        <v>148</v>
      </c>
      <c r="J82" s="318">
        <v>250000</v>
      </c>
      <c r="K82" s="318">
        <v>256117.22</v>
      </c>
      <c r="L82" s="318">
        <v>920822.77</v>
      </c>
      <c r="M82" s="319">
        <v>250000</v>
      </c>
      <c r="N82" s="320">
        <v>5.5E-2</v>
      </c>
      <c r="O82" s="321">
        <v>1.4103253474753085E-2</v>
      </c>
      <c r="P82" s="321">
        <v>0.2</v>
      </c>
      <c r="Q82" s="321">
        <v>0.25</v>
      </c>
      <c r="R82" s="237"/>
      <c r="T82" s="205"/>
    </row>
    <row r="83" spans="1:20" s="236" customFormat="1">
      <c r="A83" s="232"/>
      <c r="B83" s="314" t="s">
        <v>453</v>
      </c>
      <c r="C83" s="315" t="s">
        <v>1160</v>
      </c>
      <c r="D83" s="233"/>
      <c r="E83" s="314" t="s">
        <v>456</v>
      </c>
      <c r="F83" s="234" t="s">
        <v>147</v>
      </c>
      <c r="G83" s="316" t="s">
        <v>1084</v>
      </c>
      <c r="H83" s="316">
        <v>45196</v>
      </c>
      <c r="I83" s="317" t="s">
        <v>148</v>
      </c>
      <c r="J83" s="318">
        <v>250000</v>
      </c>
      <c r="K83" s="318">
        <v>256117.22</v>
      </c>
      <c r="L83" s="318">
        <v>2034.5</v>
      </c>
      <c r="M83" s="319">
        <v>250000</v>
      </c>
      <c r="N83" s="320">
        <v>6.5000000000000002E-2</v>
      </c>
      <c r="O83" s="321">
        <v>3.1160251602363347E-5</v>
      </c>
      <c r="P83" s="321">
        <v>0.2</v>
      </c>
      <c r="Q83" s="321">
        <v>0.25</v>
      </c>
      <c r="R83" s="237"/>
      <c r="T83" s="205"/>
    </row>
    <row r="84" spans="1:20" s="236" customFormat="1">
      <c r="A84" s="232"/>
      <c r="B84" s="314" t="s">
        <v>454</v>
      </c>
      <c r="C84" s="315" t="s">
        <v>1166</v>
      </c>
      <c r="D84" s="233"/>
      <c r="E84" s="314" t="s">
        <v>154</v>
      </c>
      <c r="F84" s="234" t="s">
        <v>147</v>
      </c>
      <c r="G84" s="316" t="s">
        <v>1084</v>
      </c>
      <c r="H84" s="316">
        <v>46659</v>
      </c>
      <c r="I84" s="317" t="s">
        <v>148</v>
      </c>
      <c r="J84" s="318">
        <v>250000</v>
      </c>
      <c r="K84" s="318">
        <v>256117.22</v>
      </c>
      <c r="L84" s="318">
        <v>101932.07</v>
      </c>
      <c r="M84" s="319">
        <v>250000</v>
      </c>
      <c r="N84" s="320">
        <v>6.1249999999999999E-2</v>
      </c>
      <c r="O84" s="321">
        <v>1.5611840489308001E-3</v>
      </c>
      <c r="P84" s="321">
        <v>0.2</v>
      </c>
      <c r="Q84" s="321">
        <v>0.25</v>
      </c>
      <c r="R84" s="237"/>
      <c r="T84" s="205"/>
    </row>
    <row r="85" spans="1:20" s="236" customFormat="1">
      <c r="A85" s="232"/>
      <c r="B85" s="314" t="s">
        <v>454</v>
      </c>
      <c r="C85" s="315" t="s">
        <v>1159</v>
      </c>
      <c r="D85" s="233"/>
      <c r="E85" s="314" t="s">
        <v>154</v>
      </c>
      <c r="F85" s="234" t="s">
        <v>147</v>
      </c>
      <c r="G85" s="316" t="s">
        <v>1084</v>
      </c>
      <c r="H85" s="316">
        <v>45841</v>
      </c>
      <c r="I85" s="317" t="s">
        <v>148</v>
      </c>
      <c r="J85" s="318">
        <v>250000</v>
      </c>
      <c r="K85" s="318">
        <v>256117.22</v>
      </c>
      <c r="L85" s="318">
        <v>2013218.95</v>
      </c>
      <c r="M85" s="319">
        <v>250000</v>
      </c>
      <c r="N85" s="320">
        <v>4.4999999999999998E-2</v>
      </c>
      <c r="O85" s="321">
        <v>3.0834312613735929E-2</v>
      </c>
      <c r="P85" s="321">
        <v>0.2</v>
      </c>
      <c r="Q85" s="321">
        <v>0.25</v>
      </c>
      <c r="R85" s="237"/>
      <c r="T85" s="205"/>
    </row>
    <row r="86" spans="1:20" s="236" customFormat="1">
      <c r="A86" s="232"/>
      <c r="B86" s="314" t="s">
        <v>454</v>
      </c>
      <c r="C86" s="315" t="s">
        <v>1157</v>
      </c>
      <c r="D86" s="233"/>
      <c r="E86" s="314" t="s">
        <v>154</v>
      </c>
      <c r="F86" s="234" t="s">
        <v>147</v>
      </c>
      <c r="G86" s="316" t="s">
        <v>1085</v>
      </c>
      <c r="H86" s="316">
        <v>46990</v>
      </c>
      <c r="I86" s="317" t="s">
        <v>148</v>
      </c>
      <c r="J86" s="318">
        <v>135000</v>
      </c>
      <c r="K86" s="318">
        <v>100911.27</v>
      </c>
      <c r="L86" s="318">
        <v>134750.46</v>
      </c>
      <c r="M86" s="319">
        <v>135000</v>
      </c>
      <c r="N86" s="320">
        <v>7.0000000000000007E-2</v>
      </c>
      <c r="O86" s="321">
        <v>2.0638280841160962E-3</v>
      </c>
      <c r="P86" s="321">
        <v>0.2</v>
      </c>
      <c r="Q86" s="321">
        <v>0.25</v>
      </c>
      <c r="R86" s="237"/>
      <c r="T86" s="205"/>
    </row>
    <row r="87" spans="1:20" s="236" customFormat="1">
      <c r="A87" s="232"/>
      <c r="B87" s="314" t="s">
        <v>454</v>
      </c>
      <c r="C87" s="315" t="s">
        <v>152</v>
      </c>
      <c r="D87" s="233"/>
      <c r="E87" s="314" t="s">
        <v>154</v>
      </c>
      <c r="F87" s="234" t="s">
        <v>147</v>
      </c>
      <c r="G87" s="316" t="s">
        <v>1086</v>
      </c>
      <c r="H87" s="316">
        <v>46829</v>
      </c>
      <c r="I87" s="317" t="s">
        <v>148</v>
      </c>
      <c r="J87" s="318">
        <v>250000</v>
      </c>
      <c r="K87" s="318">
        <v>250000</v>
      </c>
      <c r="L87" s="318">
        <v>5079.0600000000004</v>
      </c>
      <c r="M87" s="319">
        <v>250000</v>
      </c>
      <c r="N87" s="320">
        <v>5.5E-2</v>
      </c>
      <c r="O87" s="321">
        <v>7.7790507497419305E-5</v>
      </c>
      <c r="P87" s="321">
        <v>0.2</v>
      </c>
      <c r="Q87" s="321">
        <v>0.25</v>
      </c>
      <c r="R87" s="237"/>
      <c r="T87" s="205"/>
    </row>
    <row r="88" spans="1:20" s="236" customFormat="1">
      <c r="A88" s="232"/>
      <c r="B88" s="314" t="s">
        <v>454</v>
      </c>
      <c r="C88" s="315" t="s">
        <v>1159</v>
      </c>
      <c r="D88" s="233"/>
      <c r="E88" s="314" t="s">
        <v>154</v>
      </c>
      <c r="F88" s="234" t="s">
        <v>147</v>
      </c>
      <c r="G88" s="316" t="s">
        <v>1086</v>
      </c>
      <c r="H88" s="316">
        <v>46192</v>
      </c>
      <c r="I88" s="317" t="s">
        <v>148</v>
      </c>
      <c r="J88" s="318">
        <v>250000</v>
      </c>
      <c r="K88" s="318">
        <v>250000</v>
      </c>
      <c r="L88" s="318">
        <v>200478.13</v>
      </c>
      <c r="M88" s="319">
        <v>250000</v>
      </c>
      <c r="N88" s="320">
        <v>5.2499999999999998E-2</v>
      </c>
      <c r="O88" s="321">
        <v>3.0705082190077694E-3</v>
      </c>
      <c r="P88" s="321">
        <v>0.2</v>
      </c>
      <c r="Q88" s="321">
        <v>0.25</v>
      </c>
      <c r="R88" s="237"/>
      <c r="T88" s="205"/>
    </row>
    <row r="89" spans="1:20" s="236" customFormat="1">
      <c r="A89" s="232"/>
      <c r="B89" s="314" t="s">
        <v>454</v>
      </c>
      <c r="C89" s="315" t="s">
        <v>1159</v>
      </c>
      <c r="D89" s="233"/>
      <c r="E89" s="314" t="s">
        <v>154</v>
      </c>
      <c r="F89" s="234" t="s">
        <v>147</v>
      </c>
      <c r="G89" s="316" t="s">
        <v>1087</v>
      </c>
      <c r="H89" s="316">
        <v>46742</v>
      </c>
      <c r="I89" s="317" t="s">
        <v>148</v>
      </c>
      <c r="J89" s="318">
        <v>250000</v>
      </c>
      <c r="K89" s="318">
        <v>250365.16</v>
      </c>
      <c r="L89" s="318">
        <v>1001753.29</v>
      </c>
      <c r="M89" s="319">
        <v>250000</v>
      </c>
      <c r="N89" s="320">
        <v>5.3999999999999999E-2</v>
      </c>
      <c r="O89" s="321">
        <v>1.5342779336394816E-2</v>
      </c>
      <c r="P89" s="321">
        <v>0.2</v>
      </c>
      <c r="Q89" s="321">
        <v>0.25</v>
      </c>
      <c r="R89" s="237"/>
      <c r="T89" s="205"/>
    </row>
    <row r="90" spans="1:20" s="236" customFormat="1">
      <c r="A90" s="232"/>
      <c r="B90" s="314" t="s">
        <v>454</v>
      </c>
      <c r="C90" s="315" t="s">
        <v>1158</v>
      </c>
      <c r="D90" s="233"/>
      <c r="E90" s="314" t="s">
        <v>154</v>
      </c>
      <c r="F90" s="234" t="s">
        <v>147</v>
      </c>
      <c r="G90" s="316" t="s">
        <v>1087</v>
      </c>
      <c r="H90" s="316">
        <v>46721</v>
      </c>
      <c r="I90" s="317" t="s">
        <v>148</v>
      </c>
      <c r="J90" s="318">
        <v>250000</v>
      </c>
      <c r="K90" s="318">
        <v>250365.16</v>
      </c>
      <c r="L90" s="318">
        <v>1001655.05</v>
      </c>
      <c r="M90" s="319">
        <v>250000</v>
      </c>
      <c r="N90" s="320">
        <v>5.5E-2</v>
      </c>
      <c r="O90" s="321">
        <v>1.5341274699817074E-2</v>
      </c>
      <c r="P90" s="321">
        <v>0.2</v>
      </c>
      <c r="Q90" s="321">
        <v>0.25</v>
      </c>
      <c r="R90" s="237"/>
      <c r="T90" s="205"/>
    </row>
    <row r="91" spans="1:20" s="236" customFormat="1">
      <c r="A91" s="232"/>
      <c r="B91" s="314" t="s">
        <v>185</v>
      </c>
      <c r="C91" s="315" t="s">
        <v>1156</v>
      </c>
      <c r="D91" s="233"/>
      <c r="E91" s="314" t="s">
        <v>154</v>
      </c>
      <c r="F91" s="234" t="s">
        <v>147</v>
      </c>
      <c r="G91" s="316" t="s">
        <v>1088</v>
      </c>
      <c r="H91" s="316">
        <v>46076</v>
      </c>
      <c r="I91" s="317" t="s">
        <v>148</v>
      </c>
      <c r="J91" s="318">
        <v>300000</v>
      </c>
      <c r="K91" s="318">
        <v>300150.44</v>
      </c>
      <c r="L91" s="318">
        <v>102352.91</v>
      </c>
      <c r="M91" s="319">
        <v>300000</v>
      </c>
      <c r="N91" s="320">
        <v>6.2E-2</v>
      </c>
      <c r="O91" s="321">
        <v>1.5676296032607771E-3</v>
      </c>
      <c r="P91" s="321">
        <v>0.2</v>
      </c>
      <c r="Q91" s="321">
        <v>0.25</v>
      </c>
      <c r="R91" s="237"/>
      <c r="T91" s="205"/>
    </row>
    <row r="92" spans="1:20" s="236" customFormat="1">
      <c r="A92" s="232"/>
      <c r="B92" s="314" t="s">
        <v>185</v>
      </c>
      <c r="C92" s="315" t="s">
        <v>1156</v>
      </c>
      <c r="D92" s="233"/>
      <c r="E92" s="314" t="s">
        <v>154</v>
      </c>
      <c r="F92" s="234" t="s">
        <v>147</v>
      </c>
      <c r="G92" s="316" t="s">
        <v>1089</v>
      </c>
      <c r="H92" s="316">
        <v>46076</v>
      </c>
      <c r="I92" s="317" t="s">
        <v>148</v>
      </c>
      <c r="J92" s="318">
        <v>300000</v>
      </c>
      <c r="K92" s="318">
        <v>300295.53000000003</v>
      </c>
      <c r="L92" s="318">
        <v>204706.47</v>
      </c>
      <c r="M92" s="319">
        <v>300000</v>
      </c>
      <c r="N92" s="320">
        <v>6.2E-2</v>
      </c>
      <c r="O92" s="321">
        <v>3.1352691618735042E-3</v>
      </c>
      <c r="P92" s="321">
        <v>0.2</v>
      </c>
      <c r="Q92" s="321">
        <v>0.25</v>
      </c>
      <c r="R92" s="237"/>
      <c r="T92" s="205"/>
    </row>
    <row r="93" spans="1:20" s="236" customFormat="1">
      <c r="A93" s="232"/>
      <c r="B93" s="314" t="s">
        <v>185</v>
      </c>
      <c r="C93" s="315" t="s">
        <v>1156</v>
      </c>
      <c r="D93" s="233"/>
      <c r="E93" s="314" t="s">
        <v>154</v>
      </c>
      <c r="F93" s="234" t="s">
        <v>147</v>
      </c>
      <c r="G93" s="316" t="s">
        <v>1090</v>
      </c>
      <c r="H93" s="316">
        <v>46076</v>
      </c>
      <c r="I93" s="317" t="s">
        <v>148</v>
      </c>
      <c r="J93" s="318">
        <v>250000</v>
      </c>
      <c r="K93" s="318">
        <v>250000</v>
      </c>
      <c r="L93" s="318">
        <v>204706.47</v>
      </c>
      <c r="M93" s="319">
        <v>250000</v>
      </c>
      <c r="N93" s="320">
        <v>6.2E-2</v>
      </c>
      <c r="O93" s="321">
        <v>3.1352691618735042E-3</v>
      </c>
      <c r="P93" s="321">
        <v>0.2</v>
      </c>
      <c r="Q93" s="321">
        <v>0.25</v>
      </c>
      <c r="R93" s="237"/>
      <c r="T93" s="205"/>
    </row>
    <row r="94" spans="1:20" s="236" customFormat="1">
      <c r="A94" s="232"/>
      <c r="B94" s="314" t="s">
        <v>185</v>
      </c>
      <c r="C94" s="315" t="s">
        <v>1156</v>
      </c>
      <c r="D94" s="233"/>
      <c r="E94" s="314" t="s">
        <v>154</v>
      </c>
      <c r="F94" s="234" t="s">
        <v>147</v>
      </c>
      <c r="G94" s="316" t="s">
        <v>1090</v>
      </c>
      <c r="H94" s="316">
        <v>46076</v>
      </c>
      <c r="I94" s="317" t="s">
        <v>148</v>
      </c>
      <c r="J94" s="318">
        <v>250000</v>
      </c>
      <c r="K94" s="318">
        <v>250000</v>
      </c>
      <c r="L94" s="318">
        <v>204706.47</v>
      </c>
      <c r="M94" s="319">
        <v>250000</v>
      </c>
      <c r="N94" s="320">
        <v>6.2E-2</v>
      </c>
      <c r="O94" s="321">
        <v>3.1352691618735042E-3</v>
      </c>
      <c r="P94" s="321">
        <v>0.2</v>
      </c>
      <c r="Q94" s="321">
        <v>0.25</v>
      </c>
      <c r="R94" s="237"/>
      <c r="T94" s="205"/>
    </row>
    <row r="95" spans="1:20" s="236" customFormat="1">
      <c r="A95" s="232"/>
      <c r="B95" s="314" t="s">
        <v>185</v>
      </c>
      <c r="C95" s="315" t="s">
        <v>1156</v>
      </c>
      <c r="D95" s="233"/>
      <c r="E95" s="314" t="s">
        <v>154</v>
      </c>
      <c r="F95" s="234" t="s">
        <v>147</v>
      </c>
      <c r="G95" s="316" t="s">
        <v>1091</v>
      </c>
      <c r="H95" s="316">
        <v>46076</v>
      </c>
      <c r="I95" s="317" t="s">
        <v>148</v>
      </c>
      <c r="J95" s="318">
        <v>250000</v>
      </c>
      <c r="K95" s="318">
        <v>250485.51</v>
      </c>
      <c r="L95" s="318">
        <v>204706.47</v>
      </c>
      <c r="M95" s="319">
        <v>250000</v>
      </c>
      <c r="N95" s="320">
        <v>6.2E-2</v>
      </c>
      <c r="O95" s="321">
        <v>3.1352691618735042E-3</v>
      </c>
      <c r="P95" s="321">
        <v>0.2</v>
      </c>
      <c r="Q95" s="321">
        <v>0.25</v>
      </c>
      <c r="R95" s="237"/>
      <c r="T95" s="205"/>
    </row>
    <row r="96" spans="1:20" s="236" customFormat="1">
      <c r="A96" s="232"/>
      <c r="B96" s="314" t="s">
        <v>185</v>
      </c>
      <c r="C96" s="315" t="s">
        <v>1156</v>
      </c>
      <c r="D96" s="233"/>
      <c r="E96" s="314" t="s">
        <v>154</v>
      </c>
      <c r="F96" s="234" t="s">
        <v>147</v>
      </c>
      <c r="G96" s="316" t="s">
        <v>1092</v>
      </c>
      <c r="H96" s="316">
        <v>46076</v>
      </c>
      <c r="I96" s="317" t="s">
        <v>148</v>
      </c>
      <c r="J96" s="318">
        <v>250000</v>
      </c>
      <c r="K96" s="318">
        <v>250041.79</v>
      </c>
      <c r="L96" s="318">
        <v>204706.47</v>
      </c>
      <c r="M96" s="319">
        <v>250000</v>
      </c>
      <c r="N96" s="320">
        <v>6.2E-2</v>
      </c>
      <c r="O96" s="321">
        <v>3.1352691618735042E-3</v>
      </c>
      <c r="P96" s="321">
        <v>0.2</v>
      </c>
      <c r="Q96" s="321">
        <v>0.25</v>
      </c>
      <c r="R96" s="237"/>
      <c r="T96" s="205"/>
    </row>
    <row r="97" spans="1:20" s="236" customFormat="1">
      <c r="A97" s="232"/>
      <c r="B97" s="314" t="s">
        <v>185</v>
      </c>
      <c r="C97" s="315" t="s">
        <v>1156</v>
      </c>
      <c r="D97" s="233"/>
      <c r="E97" s="314" t="s">
        <v>154</v>
      </c>
      <c r="F97" s="234" t="s">
        <v>147</v>
      </c>
      <c r="G97" s="316" t="s">
        <v>1093</v>
      </c>
      <c r="H97" s="316">
        <v>46129</v>
      </c>
      <c r="I97" s="317" t="s">
        <v>148</v>
      </c>
      <c r="J97" s="318">
        <v>250000</v>
      </c>
      <c r="K97" s="318">
        <v>252460.94</v>
      </c>
      <c r="L97" s="318">
        <v>253492.77</v>
      </c>
      <c r="M97" s="319">
        <v>250000</v>
      </c>
      <c r="N97" s="320">
        <v>0.06</v>
      </c>
      <c r="O97" s="321">
        <v>3.8824765262128395E-3</v>
      </c>
      <c r="P97" s="321">
        <v>0.2</v>
      </c>
      <c r="Q97" s="321">
        <v>0.25</v>
      </c>
      <c r="R97" s="237"/>
      <c r="T97" s="205"/>
    </row>
    <row r="98" spans="1:20" s="236" customFormat="1">
      <c r="A98" s="232"/>
      <c r="B98" s="314" t="s">
        <v>185</v>
      </c>
      <c r="C98" s="315" t="s">
        <v>1156</v>
      </c>
      <c r="D98" s="233"/>
      <c r="E98" s="314" t="s">
        <v>154</v>
      </c>
      <c r="F98" s="234" t="s">
        <v>147</v>
      </c>
      <c r="G98" s="316" t="s">
        <v>1093</v>
      </c>
      <c r="H98" s="316">
        <v>46129</v>
      </c>
      <c r="I98" s="317" t="s">
        <v>148</v>
      </c>
      <c r="J98" s="318">
        <v>250000</v>
      </c>
      <c r="K98" s="318">
        <v>252460.94</v>
      </c>
      <c r="L98" s="318">
        <v>253492.77</v>
      </c>
      <c r="M98" s="319">
        <v>250000</v>
      </c>
      <c r="N98" s="320">
        <v>0.06</v>
      </c>
      <c r="O98" s="321">
        <v>3.8824765262128395E-3</v>
      </c>
      <c r="P98" s="321">
        <v>0.2</v>
      </c>
      <c r="Q98" s="321">
        <v>0.25</v>
      </c>
      <c r="R98" s="237"/>
      <c r="T98" s="205"/>
    </row>
    <row r="99" spans="1:20" s="236" customFormat="1">
      <c r="A99" s="232"/>
      <c r="B99" s="314" t="s">
        <v>185</v>
      </c>
      <c r="C99" s="315" t="s">
        <v>1156</v>
      </c>
      <c r="D99" s="233"/>
      <c r="E99" s="314" t="s">
        <v>154</v>
      </c>
      <c r="F99" s="234" t="s">
        <v>147</v>
      </c>
      <c r="G99" s="316" t="s">
        <v>1093</v>
      </c>
      <c r="H99" s="316">
        <v>46083</v>
      </c>
      <c r="I99" s="317" t="s">
        <v>148</v>
      </c>
      <c r="J99" s="318">
        <v>250000</v>
      </c>
      <c r="K99" s="318">
        <v>252460.94</v>
      </c>
      <c r="L99" s="318">
        <v>204411.68</v>
      </c>
      <c r="M99" s="319">
        <v>250000</v>
      </c>
      <c r="N99" s="320">
        <v>6.0999999999999999E-2</v>
      </c>
      <c r="O99" s="321">
        <v>3.1307541800254524E-3</v>
      </c>
      <c r="P99" s="321">
        <v>0.2</v>
      </c>
      <c r="Q99" s="321">
        <v>0.25</v>
      </c>
      <c r="R99" s="237"/>
      <c r="T99" s="205"/>
    </row>
    <row r="100" spans="1:20" s="236" customFormat="1">
      <c r="A100" s="232"/>
      <c r="B100" s="314" t="s">
        <v>185</v>
      </c>
      <c r="C100" s="315" t="s">
        <v>1156</v>
      </c>
      <c r="D100" s="233"/>
      <c r="E100" s="314" t="s">
        <v>154</v>
      </c>
      <c r="F100" s="234" t="s">
        <v>147</v>
      </c>
      <c r="G100" s="316" t="s">
        <v>1093</v>
      </c>
      <c r="H100" s="316">
        <v>46083</v>
      </c>
      <c r="I100" s="317" t="s">
        <v>148</v>
      </c>
      <c r="J100" s="318">
        <v>250000</v>
      </c>
      <c r="K100" s="318">
        <v>252460.94</v>
      </c>
      <c r="L100" s="318">
        <v>204411.68</v>
      </c>
      <c r="M100" s="319">
        <v>250000</v>
      </c>
      <c r="N100" s="320">
        <v>6.0999999999999999E-2</v>
      </c>
      <c r="O100" s="321">
        <v>3.1307541800254524E-3</v>
      </c>
      <c r="P100" s="321">
        <v>0.2</v>
      </c>
      <c r="Q100" s="321">
        <v>0.25</v>
      </c>
      <c r="R100" s="237"/>
      <c r="T100" s="205"/>
    </row>
    <row r="101" spans="1:20" s="236" customFormat="1">
      <c r="A101" s="232"/>
      <c r="B101" s="314" t="s">
        <v>185</v>
      </c>
      <c r="C101" s="315" t="s">
        <v>1156</v>
      </c>
      <c r="D101" s="233"/>
      <c r="E101" s="314" t="s">
        <v>154</v>
      </c>
      <c r="F101" s="234" t="s">
        <v>147</v>
      </c>
      <c r="G101" s="316" t="s">
        <v>1093</v>
      </c>
      <c r="H101" s="316">
        <v>46080</v>
      </c>
      <c r="I101" s="317" t="s">
        <v>148</v>
      </c>
      <c r="J101" s="318">
        <v>250000</v>
      </c>
      <c r="K101" s="318">
        <v>252296.03</v>
      </c>
      <c r="L101" s="318">
        <v>204441.63</v>
      </c>
      <c r="M101" s="319">
        <v>250000</v>
      </c>
      <c r="N101" s="320">
        <v>6.0999999999999999E-2</v>
      </c>
      <c r="O101" s="321">
        <v>3.1312128920114395E-3</v>
      </c>
      <c r="P101" s="321">
        <v>0.2</v>
      </c>
      <c r="Q101" s="321">
        <v>0.25</v>
      </c>
      <c r="R101" s="237"/>
      <c r="T101" s="205"/>
    </row>
    <row r="102" spans="1:20" s="236" customFormat="1">
      <c r="A102" s="232"/>
      <c r="B102" s="314" t="s">
        <v>185</v>
      </c>
      <c r="C102" s="315" t="s">
        <v>1156</v>
      </c>
      <c r="D102" s="233"/>
      <c r="E102" s="314" t="s">
        <v>154</v>
      </c>
      <c r="F102" s="234" t="s">
        <v>147</v>
      </c>
      <c r="G102" s="316" t="s">
        <v>1093</v>
      </c>
      <c r="H102" s="316">
        <v>46080</v>
      </c>
      <c r="I102" s="317" t="s">
        <v>148</v>
      </c>
      <c r="J102" s="318">
        <v>250000</v>
      </c>
      <c r="K102" s="318">
        <v>252296.03</v>
      </c>
      <c r="L102" s="318">
        <v>204441.63</v>
      </c>
      <c r="M102" s="319">
        <v>250000</v>
      </c>
      <c r="N102" s="320">
        <v>6.0999999999999999E-2</v>
      </c>
      <c r="O102" s="321">
        <v>3.1312128920114395E-3</v>
      </c>
      <c r="P102" s="321">
        <v>0.2</v>
      </c>
      <c r="Q102" s="321">
        <v>0.25</v>
      </c>
      <c r="R102" s="237"/>
      <c r="T102" s="205"/>
    </row>
    <row r="103" spans="1:20" s="236" customFormat="1">
      <c r="A103" s="232"/>
      <c r="B103" s="314" t="s">
        <v>185</v>
      </c>
      <c r="C103" s="315" t="s">
        <v>1156</v>
      </c>
      <c r="D103" s="233"/>
      <c r="E103" s="314" t="s">
        <v>154</v>
      </c>
      <c r="F103" s="234" t="s">
        <v>147</v>
      </c>
      <c r="G103" s="316" t="s">
        <v>1094</v>
      </c>
      <c r="H103" s="316">
        <v>46080</v>
      </c>
      <c r="I103" s="317" t="s">
        <v>148</v>
      </c>
      <c r="J103" s="318">
        <v>200000</v>
      </c>
      <c r="K103" s="318">
        <v>203661.85</v>
      </c>
      <c r="L103" s="318">
        <v>204441.63</v>
      </c>
      <c r="M103" s="319">
        <v>200000</v>
      </c>
      <c r="N103" s="320">
        <v>6.0999999999999999E-2</v>
      </c>
      <c r="O103" s="321">
        <v>3.1312128920114395E-3</v>
      </c>
      <c r="P103" s="321">
        <v>0.2</v>
      </c>
      <c r="Q103" s="321">
        <v>0.25</v>
      </c>
      <c r="R103" s="237"/>
      <c r="T103" s="205"/>
    </row>
    <row r="104" spans="1:20" s="236" customFormat="1">
      <c r="A104" s="232"/>
      <c r="B104" s="314" t="s">
        <v>185</v>
      </c>
      <c r="C104" s="315" t="s">
        <v>1156</v>
      </c>
      <c r="D104" s="233"/>
      <c r="E104" s="314" t="s">
        <v>154</v>
      </c>
      <c r="F104" s="234" t="s">
        <v>147</v>
      </c>
      <c r="G104" s="316" t="s">
        <v>1095</v>
      </c>
      <c r="H104" s="316">
        <v>46062</v>
      </c>
      <c r="I104" s="317" t="s">
        <v>148</v>
      </c>
      <c r="J104" s="318">
        <v>250000</v>
      </c>
      <c r="K104" s="318">
        <v>250000</v>
      </c>
      <c r="L104" s="318">
        <v>256566.47</v>
      </c>
      <c r="M104" s="319">
        <v>250000</v>
      </c>
      <c r="N104" s="320">
        <v>6.0999999999999999E-2</v>
      </c>
      <c r="O104" s="321">
        <v>3.929553088193761E-3</v>
      </c>
      <c r="P104" s="321">
        <v>0.2</v>
      </c>
      <c r="Q104" s="321">
        <v>0.25</v>
      </c>
      <c r="R104" s="237"/>
      <c r="T104" s="205"/>
    </row>
    <row r="105" spans="1:20" s="236" customFormat="1">
      <c r="A105" s="232"/>
      <c r="B105" s="314" t="s">
        <v>185</v>
      </c>
      <c r="C105" s="315" t="s">
        <v>1156</v>
      </c>
      <c r="D105" s="233"/>
      <c r="E105" s="314" t="s">
        <v>154</v>
      </c>
      <c r="F105" s="234" t="s">
        <v>147</v>
      </c>
      <c r="G105" s="316" t="s">
        <v>1095</v>
      </c>
      <c r="H105" s="316">
        <v>46062</v>
      </c>
      <c r="I105" s="317" t="s">
        <v>148</v>
      </c>
      <c r="J105" s="318">
        <v>250000</v>
      </c>
      <c r="K105" s="318">
        <v>250000</v>
      </c>
      <c r="L105" s="318">
        <v>256566.47</v>
      </c>
      <c r="M105" s="319">
        <v>250000</v>
      </c>
      <c r="N105" s="320">
        <v>6.0999999999999999E-2</v>
      </c>
      <c r="O105" s="321">
        <v>3.929553088193761E-3</v>
      </c>
      <c r="P105" s="321">
        <v>0.2</v>
      </c>
      <c r="Q105" s="321">
        <v>0.25</v>
      </c>
      <c r="R105" s="237"/>
      <c r="T105" s="205"/>
    </row>
    <row r="106" spans="1:20" s="236" customFormat="1">
      <c r="A106" s="232"/>
      <c r="B106" s="314" t="s">
        <v>185</v>
      </c>
      <c r="C106" s="315" t="s">
        <v>1156</v>
      </c>
      <c r="D106" s="233"/>
      <c r="E106" s="314" t="s">
        <v>154</v>
      </c>
      <c r="F106" s="234" t="s">
        <v>147</v>
      </c>
      <c r="G106" s="316" t="s">
        <v>1095</v>
      </c>
      <c r="H106" s="316">
        <v>46062</v>
      </c>
      <c r="I106" s="317" t="s">
        <v>148</v>
      </c>
      <c r="J106" s="318">
        <v>250000</v>
      </c>
      <c r="K106" s="318">
        <v>250000</v>
      </c>
      <c r="L106" s="318">
        <v>256566.47</v>
      </c>
      <c r="M106" s="319">
        <v>250000</v>
      </c>
      <c r="N106" s="320">
        <v>6.0999999999999999E-2</v>
      </c>
      <c r="O106" s="321">
        <v>3.929553088193761E-3</v>
      </c>
      <c r="P106" s="321">
        <v>0.2</v>
      </c>
      <c r="Q106" s="321">
        <v>0.25</v>
      </c>
      <c r="R106" s="237"/>
      <c r="T106" s="205"/>
    </row>
    <row r="107" spans="1:20" s="236" customFormat="1">
      <c r="A107" s="232"/>
      <c r="B107" s="314" t="s">
        <v>185</v>
      </c>
      <c r="C107" s="315" t="s">
        <v>1156</v>
      </c>
      <c r="D107" s="233"/>
      <c r="E107" s="314" t="s">
        <v>154</v>
      </c>
      <c r="F107" s="234" t="s">
        <v>147</v>
      </c>
      <c r="G107" s="316" t="s">
        <v>1095</v>
      </c>
      <c r="H107" s="316">
        <v>46062</v>
      </c>
      <c r="I107" s="317" t="s">
        <v>148</v>
      </c>
      <c r="J107" s="318">
        <v>250000</v>
      </c>
      <c r="K107" s="318">
        <v>250000</v>
      </c>
      <c r="L107" s="318">
        <v>256566.47</v>
      </c>
      <c r="M107" s="319">
        <v>250000</v>
      </c>
      <c r="N107" s="320">
        <v>6.0999999999999999E-2</v>
      </c>
      <c r="O107" s="321">
        <v>3.929553088193761E-3</v>
      </c>
      <c r="P107" s="321">
        <v>0.2</v>
      </c>
      <c r="Q107" s="321">
        <v>0.25</v>
      </c>
      <c r="R107" s="237"/>
      <c r="T107" s="205"/>
    </row>
    <row r="108" spans="1:20" s="236" customFormat="1">
      <c r="A108" s="232"/>
      <c r="B108" s="314" t="s">
        <v>185</v>
      </c>
      <c r="C108" s="315" t="s">
        <v>150</v>
      </c>
      <c r="D108" s="233"/>
      <c r="E108" s="314" t="s">
        <v>154</v>
      </c>
      <c r="F108" s="234" t="s">
        <v>147</v>
      </c>
      <c r="G108" s="316" t="s">
        <v>1095</v>
      </c>
      <c r="H108" s="316">
        <v>45803</v>
      </c>
      <c r="I108" s="317" t="s">
        <v>148</v>
      </c>
      <c r="J108" s="318">
        <v>250000</v>
      </c>
      <c r="K108" s="318">
        <v>250000</v>
      </c>
      <c r="L108" s="318">
        <v>250604.6</v>
      </c>
      <c r="M108" s="319">
        <v>250000</v>
      </c>
      <c r="N108" s="320">
        <v>0.06</v>
      </c>
      <c r="O108" s="321">
        <v>3.8382415279968668E-3</v>
      </c>
      <c r="P108" s="321">
        <v>0.2</v>
      </c>
      <c r="Q108" s="321">
        <v>0.25</v>
      </c>
      <c r="R108" s="237"/>
      <c r="T108" s="205"/>
    </row>
    <row r="109" spans="1:20" s="236" customFormat="1">
      <c r="A109" s="232"/>
      <c r="B109" s="314" t="s">
        <v>185</v>
      </c>
      <c r="C109" s="315" t="s">
        <v>150</v>
      </c>
      <c r="D109" s="233"/>
      <c r="E109" s="314" t="s">
        <v>154</v>
      </c>
      <c r="F109" s="234" t="s">
        <v>147</v>
      </c>
      <c r="G109" s="316" t="s">
        <v>1096</v>
      </c>
      <c r="H109" s="316">
        <v>45803</v>
      </c>
      <c r="I109" s="317" t="s">
        <v>148</v>
      </c>
      <c r="J109" s="318">
        <v>250000</v>
      </c>
      <c r="K109" s="318">
        <v>252331.94</v>
      </c>
      <c r="L109" s="318">
        <v>250604.6</v>
      </c>
      <c r="M109" s="319">
        <v>250000</v>
      </c>
      <c r="N109" s="320">
        <v>0.06</v>
      </c>
      <c r="O109" s="321">
        <v>3.8382415279968668E-3</v>
      </c>
      <c r="P109" s="321">
        <v>0.2</v>
      </c>
      <c r="Q109" s="321">
        <v>0.25</v>
      </c>
      <c r="R109" s="237"/>
      <c r="T109" s="205"/>
    </row>
    <row r="110" spans="1:20" s="236" customFormat="1">
      <c r="A110" s="232"/>
      <c r="B110" s="314" t="s">
        <v>185</v>
      </c>
      <c r="C110" s="315" t="s">
        <v>150</v>
      </c>
      <c r="D110" s="233"/>
      <c r="E110" s="314" t="s">
        <v>154</v>
      </c>
      <c r="F110" s="234" t="s">
        <v>147</v>
      </c>
      <c r="G110" s="316" t="s">
        <v>1097</v>
      </c>
      <c r="H110" s="316">
        <v>45803</v>
      </c>
      <c r="I110" s="317" t="s">
        <v>148</v>
      </c>
      <c r="J110" s="318">
        <v>1500000</v>
      </c>
      <c r="K110" s="318">
        <v>1627426.16</v>
      </c>
      <c r="L110" s="318">
        <v>250604.18</v>
      </c>
      <c r="M110" s="319">
        <v>1500000</v>
      </c>
      <c r="N110" s="320">
        <v>0.06</v>
      </c>
      <c r="O110" s="321">
        <v>3.8382350953079145E-3</v>
      </c>
      <c r="P110" s="321">
        <v>0.2</v>
      </c>
      <c r="Q110" s="321">
        <v>0.25</v>
      </c>
      <c r="R110" s="237"/>
      <c r="T110" s="205"/>
    </row>
    <row r="111" spans="1:20" s="236" customFormat="1">
      <c r="A111" s="232"/>
      <c r="B111" s="314" t="s">
        <v>185</v>
      </c>
      <c r="C111" s="315" t="s">
        <v>150</v>
      </c>
      <c r="D111" s="233"/>
      <c r="E111" s="314" t="s">
        <v>154</v>
      </c>
      <c r="F111" s="234" t="s">
        <v>147</v>
      </c>
      <c r="G111" s="316" t="s">
        <v>1098</v>
      </c>
      <c r="H111" s="316">
        <v>45803</v>
      </c>
      <c r="I111" s="317" t="s">
        <v>148</v>
      </c>
      <c r="J111" s="318">
        <v>250000</v>
      </c>
      <c r="K111" s="318">
        <v>250964.33</v>
      </c>
      <c r="L111" s="318">
        <v>250604.18</v>
      </c>
      <c r="M111" s="319">
        <v>250000</v>
      </c>
      <c r="N111" s="320">
        <v>0.06</v>
      </c>
      <c r="O111" s="321">
        <v>3.8382350953079145E-3</v>
      </c>
      <c r="P111" s="321">
        <v>0.2</v>
      </c>
      <c r="Q111" s="321">
        <v>0.25</v>
      </c>
      <c r="R111" s="237"/>
      <c r="T111" s="205"/>
    </row>
    <row r="112" spans="1:20" s="236" customFormat="1">
      <c r="A112" s="232"/>
      <c r="B112" s="314" t="s">
        <v>185</v>
      </c>
      <c r="C112" s="315" t="s">
        <v>150</v>
      </c>
      <c r="D112" s="233"/>
      <c r="E112" s="314" t="s">
        <v>154</v>
      </c>
      <c r="F112" s="234" t="s">
        <v>147</v>
      </c>
      <c r="G112" s="316" t="s">
        <v>1099</v>
      </c>
      <c r="H112" s="316">
        <v>45905</v>
      </c>
      <c r="I112" s="317" t="s">
        <v>148</v>
      </c>
      <c r="J112" s="318">
        <v>250000</v>
      </c>
      <c r="K112" s="318">
        <v>250000</v>
      </c>
      <c r="L112" s="318">
        <v>301447.56</v>
      </c>
      <c r="M112" s="319">
        <v>250000</v>
      </c>
      <c r="N112" s="320">
        <v>6.0999999999999999E-2</v>
      </c>
      <c r="O112" s="321">
        <v>4.6169485448604181E-3</v>
      </c>
      <c r="P112" s="321">
        <v>0.2</v>
      </c>
      <c r="Q112" s="321">
        <v>0.25</v>
      </c>
      <c r="R112" s="237"/>
      <c r="T112" s="205"/>
    </row>
    <row r="113" spans="1:20" s="236" customFormat="1">
      <c r="A113" s="232"/>
      <c r="B113" s="314" t="s">
        <v>185</v>
      </c>
      <c r="C113" s="315" t="s">
        <v>150</v>
      </c>
      <c r="D113" s="233"/>
      <c r="E113" s="314" t="s">
        <v>154</v>
      </c>
      <c r="F113" s="234" t="s">
        <v>147</v>
      </c>
      <c r="G113" s="316" t="s">
        <v>1099</v>
      </c>
      <c r="H113" s="316">
        <v>45905</v>
      </c>
      <c r="I113" s="317" t="s">
        <v>148</v>
      </c>
      <c r="J113" s="318">
        <v>250000</v>
      </c>
      <c r="K113" s="318">
        <v>250000</v>
      </c>
      <c r="L113" s="318">
        <v>301444.63</v>
      </c>
      <c r="M113" s="319">
        <v>250000</v>
      </c>
      <c r="N113" s="320">
        <v>6.0999999999999999E-2</v>
      </c>
      <c r="O113" s="321">
        <v>4.6169036691970141E-3</v>
      </c>
      <c r="P113" s="321">
        <v>0.2</v>
      </c>
      <c r="Q113" s="321">
        <v>0.25</v>
      </c>
      <c r="R113" s="237"/>
      <c r="T113" s="205"/>
    </row>
    <row r="114" spans="1:20" s="236" customFormat="1">
      <c r="A114" s="232"/>
      <c r="B114" s="314" t="s">
        <v>185</v>
      </c>
      <c r="C114" s="315" t="s">
        <v>150</v>
      </c>
      <c r="D114" s="233"/>
      <c r="E114" s="314" t="s">
        <v>154</v>
      </c>
      <c r="F114" s="234" t="s">
        <v>147</v>
      </c>
      <c r="G114" s="316" t="s">
        <v>1100</v>
      </c>
      <c r="H114" s="316">
        <v>45909</v>
      </c>
      <c r="I114" s="317" t="s">
        <v>148</v>
      </c>
      <c r="J114" s="318">
        <v>250000</v>
      </c>
      <c r="K114" s="318">
        <v>250000</v>
      </c>
      <c r="L114" s="318">
        <v>251080.37</v>
      </c>
      <c r="M114" s="319">
        <v>250000</v>
      </c>
      <c r="N114" s="320">
        <v>6.0999999999999999E-2</v>
      </c>
      <c r="O114" s="321">
        <v>3.8455283861462183E-3</v>
      </c>
      <c r="P114" s="321">
        <v>0.2</v>
      </c>
      <c r="Q114" s="321">
        <v>0.25</v>
      </c>
      <c r="R114" s="237"/>
      <c r="T114" s="205"/>
    </row>
    <row r="115" spans="1:20" s="236" customFormat="1">
      <c r="A115" s="232"/>
      <c r="B115" s="314" t="s">
        <v>185</v>
      </c>
      <c r="C115" s="315" t="s">
        <v>150</v>
      </c>
      <c r="D115" s="233"/>
      <c r="E115" s="314" t="s">
        <v>154</v>
      </c>
      <c r="F115" s="234" t="s">
        <v>147</v>
      </c>
      <c r="G115" s="316" t="s">
        <v>1100</v>
      </c>
      <c r="H115" s="316">
        <v>45909</v>
      </c>
      <c r="I115" s="317" t="s">
        <v>148</v>
      </c>
      <c r="J115" s="318">
        <v>250000</v>
      </c>
      <c r="K115" s="318">
        <v>250000</v>
      </c>
      <c r="L115" s="318">
        <v>251080.37</v>
      </c>
      <c r="M115" s="319">
        <v>250000</v>
      </c>
      <c r="N115" s="320">
        <v>6.0999999999999999E-2</v>
      </c>
      <c r="O115" s="321">
        <v>3.8455283861462183E-3</v>
      </c>
      <c r="P115" s="321">
        <v>0.2</v>
      </c>
      <c r="Q115" s="321">
        <v>0.25</v>
      </c>
      <c r="R115" s="237"/>
      <c r="T115" s="205"/>
    </row>
    <row r="116" spans="1:20" s="236" customFormat="1">
      <c r="A116" s="232"/>
      <c r="B116" s="314" t="s">
        <v>185</v>
      </c>
      <c r="C116" s="315" t="s">
        <v>150</v>
      </c>
      <c r="D116" s="233"/>
      <c r="E116" s="314" t="s">
        <v>154</v>
      </c>
      <c r="F116" s="234" t="s">
        <v>147</v>
      </c>
      <c r="G116" s="316" t="s">
        <v>1101</v>
      </c>
      <c r="H116" s="316">
        <v>45910</v>
      </c>
      <c r="I116" s="317" t="s">
        <v>148</v>
      </c>
      <c r="J116" s="318">
        <v>500000</v>
      </c>
      <c r="K116" s="318">
        <v>502221.05</v>
      </c>
      <c r="L116" s="318">
        <v>251029.59</v>
      </c>
      <c r="M116" s="319">
        <v>500000</v>
      </c>
      <c r="N116" s="320">
        <v>6.0999999999999999E-2</v>
      </c>
      <c r="O116" s="321">
        <v>3.8447506434200604E-3</v>
      </c>
      <c r="P116" s="321">
        <v>0.2</v>
      </c>
      <c r="Q116" s="321">
        <v>0.25</v>
      </c>
      <c r="R116" s="237"/>
      <c r="T116" s="205"/>
    </row>
    <row r="117" spans="1:20" s="236" customFormat="1">
      <c r="A117" s="232"/>
      <c r="B117" s="314" t="s">
        <v>185</v>
      </c>
      <c r="C117" s="315" t="s">
        <v>150</v>
      </c>
      <c r="D117" s="233"/>
      <c r="E117" s="314" t="s">
        <v>154</v>
      </c>
      <c r="F117" s="234" t="s">
        <v>147</v>
      </c>
      <c r="G117" s="316" t="s">
        <v>1101</v>
      </c>
      <c r="H117" s="316">
        <v>45910</v>
      </c>
      <c r="I117" s="317" t="s">
        <v>148</v>
      </c>
      <c r="J117" s="318">
        <v>500000</v>
      </c>
      <c r="K117" s="318">
        <v>502221.05</v>
      </c>
      <c r="L117" s="318">
        <v>251038.74</v>
      </c>
      <c r="M117" s="319">
        <v>500000</v>
      </c>
      <c r="N117" s="320">
        <v>6.0999999999999999E-2</v>
      </c>
      <c r="O117" s="321">
        <v>3.8448907841436594E-3</v>
      </c>
      <c r="P117" s="321">
        <v>0.2</v>
      </c>
      <c r="Q117" s="321">
        <v>0.25</v>
      </c>
      <c r="R117" s="237"/>
      <c r="T117" s="205"/>
    </row>
    <row r="118" spans="1:20" s="236" customFormat="1">
      <c r="A118" s="232"/>
      <c r="B118" s="314" t="s">
        <v>185</v>
      </c>
      <c r="C118" s="315" t="s">
        <v>150</v>
      </c>
      <c r="D118" s="233"/>
      <c r="E118" s="314" t="s">
        <v>154</v>
      </c>
      <c r="F118" s="234" t="s">
        <v>147</v>
      </c>
      <c r="G118" s="316" t="s">
        <v>1102</v>
      </c>
      <c r="H118" s="316">
        <v>45917</v>
      </c>
      <c r="I118" s="317" t="s">
        <v>148</v>
      </c>
      <c r="J118" s="318">
        <v>250000</v>
      </c>
      <c r="K118" s="318">
        <v>250000</v>
      </c>
      <c r="L118" s="318">
        <v>250751.8</v>
      </c>
      <c r="M118" s="319">
        <v>250000</v>
      </c>
      <c r="N118" s="320">
        <v>6.0999999999999999E-2</v>
      </c>
      <c r="O118" s="321">
        <v>3.8404960323153072E-3</v>
      </c>
      <c r="P118" s="321">
        <v>0.2</v>
      </c>
      <c r="Q118" s="321">
        <v>0.25</v>
      </c>
      <c r="R118" s="237"/>
      <c r="T118" s="205"/>
    </row>
    <row r="119" spans="1:20" s="236" customFormat="1">
      <c r="A119" s="232"/>
      <c r="B119" s="314" t="s">
        <v>185</v>
      </c>
      <c r="C119" s="315" t="s">
        <v>150</v>
      </c>
      <c r="D119" s="233"/>
      <c r="E119" s="314" t="s">
        <v>154</v>
      </c>
      <c r="F119" s="234" t="s">
        <v>147</v>
      </c>
      <c r="G119" s="316" t="s">
        <v>1102</v>
      </c>
      <c r="H119" s="316">
        <v>45917</v>
      </c>
      <c r="I119" s="317" t="s">
        <v>148</v>
      </c>
      <c r="J119" s="318">
        <v>250000</v>
      </c>
      <c r="K119" s="318">
        <v>250000</v>
      </c>
      <c r="L119" s="318">
        <v>250751.8</v>
      </c>
      <c r="M119" s="319">
        <v>250000</v>
      </c>
      <c r="N119" s="320">
        <v>6.0999999999999999E-2</v>
      </c>
      <c r="O119" s="321">
        <v>3.8404960323153072E-3</v>
      </c>
      <c r="P119" s="321">
        <v>0.2</v>
      </c>
      <c r="Q119" s="321">
        <v>0.25</v>
      </c>
      <c r="R119" s="237"/>
      <c r="T119" s="205"/>
    </row>
    <row r="120" spans="1:20" s="236" customFormat="1">
      <c r="A120" s="232"/>
      <c r="B120" s="314" t="s">
        <v>185</v>
      </c>
      <c r="C120" s="315" t="s">
        <v>150</v>
      </c>
      <c r="D120" s="233"/>
      <c r="E120" s="314" t="s">
        <v>154</v>
      </c>
      <c r="F120" s="234" t="s">
        <v>147</v>
      </c>
      <c r="G120" s="316" t="s">
        <v>1082</v>
      </c>
      <c r="H120" s="316">
        <v>45917</v>
      </c>
      <c r="I120" s="317" t="s">
        <v>148</v>
      </c>
      <c r="J120" s="318">
        <v>500000</v>
      </c>
      <c r="K120" s="318">
        <v>509545.43</v>
      </c>
      <c r="L120" s="318">
        <v>250751.8</v>
      </c>
      <c r="M120" s="319">
        <v>500000</v>
      </c>
      <c r="N120" s="320">
        <v>6.0999999999999999E-2</v>
      </c>
      <c r="O120" s="321">
        <v>3.8404960323153072E-3</v>
      </c>
      <c r="P120" s="321">
        <v>0.2</v>
      </c>
      <c r="Q120" s="321">
        <v>0.25</v>
      </c>
      <c r="R120" s="237"/>
      <c r="T120" s="205"/>
    </row>
    <row r="121" spans="1:20" s="236" customFormat="1">
      <c r="A121" s="232"/>
      <c r="B121" s="314" t="s">
        <v>185</v>
      </c>
      <c r="C121" s="315" t="s">
        <v>150</v>
      </c>
      <c r="D121" s="233"/>
      <c r="E121" s="314" t="s">
        <v>154</v>
      </c>
      <c r="F121" s="234" t="s">
        <v>147</v>
      </c>
      <c r="G121" s="316" t="s">
        <v>1103</v>
      </c>
      <c r="H121" s="316">
        <v>45917</v>
      </c>
      <c r="I121" s="317" t="s">
        <v>148</v>
      </c>
      <c r="J121" s="318">
        <v>250000</v>
      </c>
      <c r="K121" s="318">
        <v>254591.76</v>
      </c>
      <c r="L121" s="318">
        <v>250751.8</v>
      </c>
      <c r="M121" s="319">
        <v>250000</v>
      </c>
      <c r="N121" s="320">
        <v>6.0999999999999999E-2</v>
      </c>
      <c r="O121" s="321">
        <v>3.8404960323153072E-3</v>
      </c>
      <c r="P121" s="321">
        <v>0.2</v>
      </c>
      <c r="Q121" s="321">
        <v>0.25</v>
      </c>
      <c r="R121" s="237"/>
      <c r="T121" s="205"/>
    </row>
    <row r="122" spans="1:20" s="236" customFormat="1">
      <c r="A122" s="232"/>
      <c r="B122" s="314" t="s">
        <v>185</v>
      </c>
      <c r="C122" s="315" t="s">
        <v>150</v>
      </c>
      <c r="D122" s="233"/>
      <c r="E122" s="314" t="s">
        <v>154</v>
      </c>
      <c r="F122" s="234" t="s">
        <v>147</v>
      </c>
      <c r="G122" s="316" t="s">
        <v>1084</v>
      </c>
      <c r="H122" s="316">
        <v>45917</v>
      </c>
      <c r="I122" s="317" t="s">
        <v>148</v>
      </c>
      <c r="J122" s="318">
        <v>1000000</v>
      </c>
      <c r="K122" s="318">
        <v>1000000</v>
      </c>
      <c r="L122" s="318">
        <v>250752.45</v>
      </c>
      <c r="M122" s="319">
        <v>1000000</v>
      </c>
      <c r="N122" s="320">
        <v>6.0999999999999999E-2</v>
      </c>
      <c r="O122" s="321">
        <v>3.8405059876672571E-3</v>
      </c>
      <c r="P122" s="321">
        <v>0.2</v>
      </c>
      <c r="Q122" s="321">
        <v>0.25</v>
      </c>
      <c r="R122" s="237"/>
      <c r="T122" s="205"/>
    </row>
    <row r="123" spans="1:20" s="236" customFormat="1">
      <c r="A123" s="232"/>
      <c r="B123" s="314" t="s">
        <v>185</v>
      </c>
      <c r="C123" s="315" t="s">
        <v>150</v>
      </c>
      <c r="D123" s="233"/>
      <c r="E123" s="314" t="s">
        <v>154</v>
      </c>
      <c r="F123" s="234" t="s">
        <v>147</v>
      </c>
      <c r="G123" s="316" t="s">
        <v>1104</v>
      </c>
      <c r="H123" s="316">
        <v>45917</v>
      </c>
      <c r="I123" s="317" t="s">
        <v>148</v>
      </c>
      <c r="J123" s="318">
        <v>200000</v>
      </c>
      <c r="K123" s="318">
        <v>200140</v>
      </c>
      <c r="L123" s="318">
        <v>250752.45</v>
      </c>
      <c r="M123" s="319">
        <v>200000</v>
      </c>
      <c r="N123" s="320">
        <v>6.0999999999999999E-2</v>
      </c>
      <c r="O123" s="321">
        <v>3.8405059876672571E-3</v>
      </c>
      <c r="P123" s="321">
        <v>0.2</v>
      </c>
      <c r="Q123" s="321">
        <v>0.25</v>
      </c>
      <c r="R123" s="237"/>
      <c r="T123" s="205"/>
    </row>
    <row r="124" spans="1:20" s="236" customFormat="1">
      <c r="A124" s="232"/>
      <c r="B124" s="314" t="s">
        <v>185</v>
      </c>
      <c r="C124" s="315" t="s">
        <v>155</v>
      </c>
      <c r="D124" s="233"/>
      <c r="E124" s="314" t="s">
        <v>154</v>
      </c>
      <c r="F124" s="234" t="s">
        <v>147</v>
      </c>
      <c r="G124" s="316" t="s">
        <v>1104</v>
      </c>
      <c r="H124" s="316">
        <v>45698</v>
      </c>
      <c r="I124" s="317" t="s">
        <v>148</v>
      </c>
      <c r="J124" s="318">
        <v>1000000</v>
      </c>
      <c r="K124" s="318">
        <v>1000000</v>
      </c>
      <c r="L124" s="318">
        <v>204960.05</v>
      </c>
      <c r="M124" s="319">
        <v>1000000</v>
      </c>
      <c r="N124" s="320">
        <v>0.06</v>
      </c>
      <c r="O124" s="321">
        <v>3.1391529744079481E-3</v>
      </c>
      <c r="P124" s="321">
        <v>0.2</v>
      </c>
      <c r="Q124" s="321">
        <v>0.25</v>
      </c>
      <c r="R124" s="237"/>
      <c r="T124" s="205"/>
    </row>
    <row r="125" spans="1:20" s="236" customFormat="1">
      <c r="A125" s="232"/>
      <c r="B125" s="314" t="s">
        <v>185</v>
      </c>
      <c r="C125" s="315" t="s">
        <v>155</v>
      </c>
      <c r="D125" s="233"/>
      <c r="E125" s="314" t="s">
        <v>154</v>
      </c>
      <c r="F125" s="234" t="s">
        <v>147</v>
      </c>
      <c r="G125" s="316" t="s">
        <v>1105</v>
      </c>
      <c r="H125" s="316">
        <v>46038</v>
      </c>
      <c r="I125" s="317" t="s">
        <v>148</v>
      </c>
      <c r="J125" s="318">
        <v>2000000</v>
      </c>
      <c r="K125" s="318">
        <v>198985.2</v>
      </c>
      <c r="L125" s="318">
        <v>253509.01</v>
      </c>
      <c r="M125" s="319">
        <v>2000000</v>
      </c>
      <c r="N125" s="320">
        <v>6.0999999999999999E-2</v>
      </c>
      <c r="O125" s="321">
        <v>3.8827252568523203E-3</v>
      </c>
      <c r="P125" s="321">
        <v>0.2</v>
      </c>
      <c r="Q125" s="321">
        <v>0.25</v>
      </c>
      <c r="R125" s="237"/>
      <c r="T125" s="205"/>
    </row>
    <row r="126" spans="1:20" s="236" customFormat="1">
      <c r="A126" s="232"/>
      <c r="B126" s="314" t="s">
        <v>185</v>
      </c>
      <c r="C126" s="315" t="s">
        <v>155</v>
      </c>
      <c r="D126" s="233"/>
      <c r="E126" s="314" t="s">
        <v>154</v>
      </c>
      <c r="F126" s="234" t="s">
        <v>147</v>
      </c>
      <c r="G126" s="316" t="s">
        <v>1106</v>
      </c>
      <c r="H126" s="316">
        <v>46038</v>
      </c>
      <c r="I126" s="317" t="s">
        <v>148</v>
      </c>
      <c r="J126" s="318">
        <v>100000</v>
      </c>
      <c r="K126" s="318">
        <v>102015.44</v>
      </c>
      <c r="L126" s="318">
        <v>253509.01</v>
      </c>
      <c r="M126" s="319">
        <v>100000</v>
      </c>
      <c r="N126" s="320">
        <v>6.0999999999999999E-2</v>
      </c>
      <c r="O126" s="321">
        <v>3.8827252568523203E-3</v>
      </c>
      <c r="P126" s="321">
        <v>0.2</v>
      </c>
      <c r="Q126" s="321">
        <v>0.25</v>
      </c>
      <c r="R126" s="237"/>
      <c r="T126" s="205"/>
    </row>
    <row r="127" spans="1:20" s="236" customFormat="1">
      <c r="A127" s="232"/>
      <c r="B127" s="314" t="s">
        <v>185</v>
      </c>
      <c r="C127" s="315" t="s">
        <v>155</v>
      </c>
      <c r="D127" s="233"/>
      <c r="E127" s="314" t="s">
        <v>154</v>
      </c>
      <c r="F127" s="234" t="s">
        <v>147</v>
      </c>
      <c r="G127" s="316" t="s">
        <v>1107</v>
      </c>
      <c r="H127" s="316">
        <v>46038</v>
      </c>
      <c r="I127" s="317" t="s">
        <v>148</v>
      </c>
      <c r="J127" s="318">
        <v>500000</v>
      </c>
      <c r="K127" s="318">
        <v>517775.34</v>
      </c>
      <c r="L127" s="318">
        <v>253509.01</v>
      </c>
      <c r="M127" s="319">
        <v>500000</v>
      </c>
      <c r="N127" s="320">
        <v>6.0999999999999999E-2</v>
      </c>
      <c r="O127" s="321">
        <v>3.8827252568523203E-3</v>
      </c>
      <c r="P127" s="321">
        <v>0.2</v>
      </c>
      <c r="Q127" s="321">
        <v>0.25</v>
      </c>
      <c r="R127" s="237"/>
      <c r="T127" s="205"/>
    </row>
    <row r="128" spans="1:20" s="236" customFormat="1">
      <c r="A128" s="232"/>
      <c r="B128" s="314" t="s">
        <v>185</v>
      </c>
      <c r="C128" s="315" t="s">
        <v>155</v>
      </c>
      <c r="D128" s="233"/>
      <c r="E128" s="314" t="s">
        <v>154</v>
      </c>
      <c r="F128" s="234" t="s">
        <v>147</v>
      </c>
      <c r="G128" s="316" t="s">
        <v>1107</v>
      </c>
      <c r="H128" s="316">
        <v>46038</v>
      </c>
      <c r="I128" s="317" t="s">
        <v>148</v>
      </c>
      <c r="J128" s="318">
        <v>500000</v>
      </c>
      <c r="K128" s="318">
        <v>517775.34</v>
      </c>
      <c r="L128" s="318">
        <v>253509.01</v>
      </c>
      <c r="M128" s="319">
        <v>500000</v>
      </c>
      <c r="N128" s="320">
        <v>6.0999999999999999E-2</v>
      </c>
      <c r="O128" s="321">
        <v>3.8827252568523203E-3</v>
      </c>
      <c r="P128" s="321">
        <v>0.2</v>
      </c>
      <c r="Q128" s="321">
        <v>0.25</v>
      </c>
      <c r="R128" s="237"/>
      <c r="T128" s="205"/>
    </row>
    <row r="129" spans="1:20" s="236" customFormat="1">
      <c r="A129" s="232"/>
      <c r="B129" s="314" t="s">
        <v>185</v>
      </c>
      <c r="C129" s="315" t="s">
        <v>155</v>
      </c>
      <c r="D129" s="233"/>
      <c r="E129" s="314" t="s">
        <v>154</v>
      </c>
      <c r="F129" s="234" t="s">
        <v>147</v>
      </c>
      <c r="G129" s="316" t="s">
        <v>1108</v>
      </c>
      <c r="H129" s="316">
        <v>46038</v>
      </c>
      <c r="I129" s="317" t="s">
        <v>148</v>
      </c>
      <c r="J129" s="318">
        <v>500000</v>
      </c>
      <c r="K129" s="318">
        <v>518084.49</v>
      </c>
      <c r="L129" s="318">
        <v>253509.01</v>
      </c>
      <c r="M129" s="319">
        <v>500000</v>
      </c>
      <c r="N129" s="320">
        <v>6.0999999999999999E-2</v>
      </c>
      <c r="O129" s="321">
        <v>3.8827252568523203E-3</v>
      </c>
      <c r="P129" s="321">
        <v>0.2</v>
      </c>
      <c r="Q129" s="321">
        <v>0.25</v>
      </c>
      <c r="R129" s="237"/>
      <c r="T129" s="205"/>
    </row>
    <row r="130" spans="1:20" s="236" customFormat="1">
      <c r="A130" s="232"/>
      <c r="B130" s="314" t="s">
        <v>185</v>
      </c>
      <c r="C130" s="315" t="s">
        <v>155</v>
      </c>
      <c r="D130" s="233"/>
      <c r="E130" s="314" t="s">
        <v>154</v>
      </c>
      <c r="F130" s="234" t="s">
        <v>147</v>
      </c>
      <c r="G130" s="316" t="s">
        <v>1105</v>
      </c>
      <c r="H130" s="316">
        <v>46038</v>
      </c>
      <c r="I130" s="317" t="s">
        <v>148</v>
      </c>
      <c r="J130" s="318">
        <v>500000</v>
      </c>
      <c r="K130" s="318">
        <v>522396.69</v>
      </c>
      <c r="L130" s="318">
        <v>253507.11</v>
      </c>
      <c r="M130" s="319">
        <v>500000</v>
      </c>
      <c r="N130" s="320">
        <v>6.0999999999999999E-2</v>
      </c>
      <c r="O130" s="321">
        <v>3.8826961565927745E-3</v>
      </c>
      <c r="P130" s="321">
        <v>0.2</v>
      </c>
      <c r="Q130" s="321">
        <v>0.25</v>
      </c>
      <c r="R130" s="237"/>
      <c r="T130" s="205"/>
    </row>
    <row r="131" spans="1:20" s="236" customFormat="1">
      <c r="A131" s="232"/>
      <c r="B131" s="314" t="s">
        <v>185</v>
      </c>
      <c r="C131" s="315" t="s">
        <v>1158</v>
      </c>
      <c r="D131" s="233"/>
      <c r="E131" s="314" t="s">
        <v>154</v>
      </c>
      <c r="F131" s="234" t="s">
        <v>147</v>
      </c>
      <c r="G131" s="316" t="s">
        <v>1109</v>
      </c>
      <c r="H131" s="316">
        <v>45824</v>
      </c>
      <c r="I131" s="317" t="s">
        <v>148</v>
      </c>
      <c r="J131" s="318">
        <v>500000</v>
      </c>
      <c r="K131" s="318">
        <v>521924.68</v>
      </c>
      <c r="L131" s="318">
        <v>1643340.39</v>
      </c>
      <c r="M131" s="319">
        <v>500000</v>
      </c>
      <c r="N131" s="320">
        <v>3.7999999999999999E-2</v>
      </c>
      <c r="O131" s="321">
        <v>2.5169279931543821E-2</v>
      </c>
      <c r="P131" s="321">
        <v>0.2</v>
      </c>
      <c r="Q131" s="321">
        <v>0.25</v>
      </c>
      <c r="R131" s="237"/>
      <c r="T131" s="205"/>
    </row>
    <row r="132" spans="1:20" s="236" customFormat="1">
      <c r="A132" s="232"/>
      <c r="B132" s="314" t="s">
        <v>185</v>
      </c>
      <c r="C132" s="315" t="s">
        <v>1158</v>
      </c>
      <c r="D132" s="233"/>
      <c r="E132" s="314" t="s">
        <v>154</v>
      </c>
      <c r="F132" s="234" t="s">
        <v>147</v>
      </c>
      <c r="G132" s="316" t="s">
        <v>1105</v>
      </c>
      <c r="H132" s="316">
        <v>46121</v>
      </c>
      <c r="I132" s="317" t="s">
        <v>148</v>
      </c>
      <c r="J132" s="318">
        <v>500000</v>
      </c>
      <c r="K132" s="318">
        <v>522396.69</v>
      </c>
      <c r="L132" s="318">
        <v>254265.45</v>
      </c>
      <c r="M132" s="319">
        <v>500000</v>
      </c>
      <c r="N132" s="320">
        <v>6.3E-2</v>
      </c>
      <c r="O132" s="321">
        <v>3.8943108359735254E-3</v>
      </c>
      <c r="P132" s="321">
        <v>0.2</v>
      </c>
      <c r="Q132" s="321">
        <v>0.25</v>
      </c>
      <c r="R132" s="237"/>
      <c r="T132" s="205"/>
    </row>
    <row r="133" spans="1:20" s="236" customFormat="1">
      <c r="A133" s="232"/>
      <c r="B133" s="314" t="s">
        <v>185</v>
      </c>
      <c r="C133" s="315" t="s">
        <v>1158</v>
      </c>
      <c r="D133" s="233"/>
      <c r="E133" s="314" t="s">
        <v>154</v>
      </c>
      <c r="F133" s="234" t="s">
        <v>147</v>
      </c>
      <c r="G133" s="316" t="s">
        <v>1109</v>
      </c>
      <c r="H133" s="316">
        <v>46133</v>
      </c>
      <c r="I133" s="317" t="s">
        <v>148</v>
      </c>
      <c r="J133" s="318">
        <v>500000</v>
      </c>
      <c r="K133" s="318">
        <v>521924.68</v>
      </c>
      <c r="L133" s="318">
        <v>252940.67</v>
      </c>
      <c r="M133" s="319">
        <v>500000</v>
      </c>
      <c r="N133" s="320">
        <v>5.8500000000000003E-2</v>
      </c>
      <c r="O133" s="321">
        <v>3.8740206034260792E-3</v>
      </c>
      <c r="P133" s="321">
        <v>0.2</v>
      </c>
      <c r="Q133" s="321">
        <v>0.25</v>
      </c>
      <c r="R133" s="237"/>
      <c r="T133" s="205"/>
    </row>
    <row r="134" spans="1:20" s="236" customFormat="1">
      <c r="A134" s="232"/>
      <c r="B134" s="314" t="s">
        <v>185</v>
      </c>
      <c r="C134" s="315" t="s">
        <v>1158</v>
      </c>
      <c r="D134" s="233"/>
      <c r="E134" s="314" t="s">
        <v>154</v>
      </c>
      <c r="F134" s="234" t="s">
        <v>147</v>
      </c>
      <c r="G134" s="316" t="s">
        <v>1105</v>
      </c>
      <c r="H134" s="316">
        <v>46133</v>
      </c>
      <c r="I134" s="317" t="s">
        <v>148</v>
      </c>
      <c r="J134" s="318">
        <v>500000</v>
      </c>
      <c r="K134" s="318">
        <v>522655.42</v>
      </c>
      <c r="L134" s="318">
        <v>252940.67</v>
      </c>
      <c r="M134" s="319">
        <v>500000</v>
      </c>
      <c r="N134" s="320">
        <v>5.8500000000000003E-2</v>
      </c>
      <c r="O134" s="321">
        <v>3.8740206034260792E-3</v>
      </c>
      <c r="P134" s="321">
        <v>0.2</v>
      </c>
      <c r="Q134" s="321">
        <v>0.25</v>
      </c>
      <c r="R134" s="237"/>
      <c r="T134" s="205"/>
    </row>
    <row r="135" spans="1:20" s="236" customFormat="1">
      <c r="A135" s="232"/>
      <c r="B135" s="314" t="s">
        <v>185</v>
      </c>
      <c r="C135" s="315" t="s">
        <v>1158</v>
      </c>
      <c r="D135" s="233"/>
      <c r="E135" s="314" t="s">
        <v>154</v>
      </c>
      <c r="F135" s="234" t="s">
        <v>147</v>
      </c>
      <c r="G135" s="316" t="s">
        <v>1110</v>
      </c>
      <c r="H135" s="316">
        <v>46133</v>
      </c>
      <c r="I135" s="317" t="s">
        <v>148</v>
      </c>
      <c r="J135" s="318">
        <v>500000</v>
      </c>
      <c r="K135" s="318">
        <v>511693.66</v>
      </c>
      <c r="L135" s="318">
        <v>252820.22</v>
      </c>
      <c r="M135" s="319">
        <v>500000</v>
      </c>
      <c r="N135" s="320">
        <v>5.8500000000000003E-2</v>
      </c>
      <c r="O135" s="321">
        <v>3.8721758001301811E-3</v>
      </c>
      <c r="P135" s="321">
        <v>0.2</v>
      </c>
      <c r="Q135" s="321">
        <v>0.25</v>
      </c>
      <c r="R135" s="237"/>
      <c r="T135" s="205"/>
    </row>
    <row r="136" spans="1:20" s="236" customFormat="1">
      <c r="A136" s="232"/>
      <c r="B136" s="314" t="s">
        <v>185</v>
      </c>
      <c r="C136" s="315" t="s">
        <v>1158</v>
      </c>
      <c r="D136" s="233"/>
      <c r="E136" s="314" t="s">
        <v>154</v>
      </c>
      <c r="F136" s="234" t="s">
        <v>147</v>
      </c>
      <c r="G136" s="316" t="s">
        <v>1111</v>
      </c>
      <c r="H136" s="316">
        <v>46133</v>
      </c>
      <c r="I136" s="317" t="s">
        <v>148</v>
      </c>
      <c r="J136" s="318">
        <v>500000</v>
      </c>
      <c r="K136" s="318">
        <v>507816.14</v>
      </c>
      <c r="L136" s="318">
        <v>252820.22</v>
      </c>
      <c r="M136" s="319">
        <v>500000</v>
      </c>
      <c r="N136" s="320">
        <v>5.8500000000000003E-2</v>
      </c>
      <c r="O136" s="321">
        <v>3.8721758001301811E-3</v>
      </c>
      <c r="P136" s="321">
        <v>0.2</v>
      </c>
      <c r="Q136" s="321">
        <v>0.25</v>
      </c>
      <c r="R136" s="237"/>
      <c r="T136" s="205"/>
    </row>
    <row r="137" spans="1:20" s="236" customFormat="1">
      <c r="A137" s="232"/>
      <c r="B137" s="314" t="s">
        <v>185</v>
      </c>
      <c r="C137" s="315" t="s">
        <v>1158</v>
      </c>
      <c r="D137" s="233"/>
      <c r="E137" s="314" t="s">
        <v>154</v>
      </c>
      <c r="F137" s="234" t="s">
        <v>147</v>
      </c>
      <c r="G137" s="316" t="s">
        <v>1111</v>
      </c>
      <c r="H137" s="316">
        <v>45692</v>
      </c>
      <c r="I137" s="317" t="s">
        <v>148</v>
      </c>
      <c r="J137" s="318">
        <v>500000</v>
      </c>
      <c r="K137" s="318">
        <v>507816.14</v>
      </c>
      <c r="L137" s="318">
        <v>504699.65</v>
      </c>
      <c r="M137" s="319">
        <v>500000</v>
      </c>
      <c r="N137" s="320">
        <v>5.8500000000000003E-2</v>
      </c>
      <c r="O137" s="321">
        <v>7.7299425301669798E-3</v>
      </c>
      <c r="P137" s="321">
        <v>0.2</v>
      </c>
      <c r="Q137" s="321">
        <v>0.25</v>
      </c>
      <c r="R137" s="237"/>
      <c r="T137" s="205"/>
    </row>
    <row r="138" spans="1:20" s="236" customFormat="1">
      <c r="A138" s="232"/>
      <c r="B138" s="314" t="s">
        <v>185</v>
      </c>
      <c r="C138" s="315" t="s">
        <v>1158</v>
      </c>
      <c r="D138" s="233"/>
      <c r="E138" s="314" t="s">
        <v>154</v>
      </c>
      <c r="F138" s="234" t="s">
        <v>147</v>
      </c>
      <c r="G138" s="316" t="s">
        <v>1112</v>
      </c>
      <c r="H138" s="316">
        <v>45692</v>
      </c>
      <c r="I138" s="317" t="s">
        <v>148</v>
      </c>
      <c r="J138" s="318">
        <v>500000</v>
      </c>
      <c r="K138" s="318">
        <v>500000</v>
      </c>
      <c r="L138" s="318">
        <v>504699.65</v>
      </c>
      <c r="M138" s="319">
        <v>500000</v>
      </c>
      <c r="N138" s="320">
        <v>5.8500000000000003E-2</v>
      </c>
      <c r="O138" s="321">
        <v>7.7299425301669798E-3</v>
      </c>
      <c r="P138" s="321">
        <v>0.2</v>
      </c>
      <c r="Q138" s="321">
        <v>0.25</v>
      </c>
      <c r="R138" s="237"/>
      <c r="T138" s="205"/>
    </row>
    <row r="139" spans="1:20" s="236" customFormat="1">
      <c r="A139" s="232"/>
      <c r="B139" s="314" t="s">
        <v>185</v>
      </c>
      <c r="C139" s="315" t="s">
        <v>1158</v>
      </c>
      <c r="D139" s="233"/>
      <c r="E139" s="314" t="s">
        <v>154</v>
      </c>
      <c r="F139" s="234" t="s">
        <v>147</v>
      </c>
      <c r="G139" s="316" t="s">
        <v>1113</v>
      </c>
      <c r="H139" s="316">
        <v>46006</v>
      </c>
      <c r="I139" s="317" t="s">
        <v>148</v>
      </c>
      <c r="J139" s="319">
        <v>500000</v>
      </c>
      <c r="K139" s="318">
        <v>500000</v>
      </c>
      <c r="L139" s="318">
        <v>250858.32</v>
      </c>
      <c r="M139" s="319">
        <v>500000</v>
      </c>
      <c r="N139" s="320">
        <v>0.06</v>
      </c>
      <c r="O139" s="321">
        <v>3.8421274847609617E-3</v>
      </c>
      <c r="P139" s="321">
        <v>0.2</v>
      </c>
      <c r="Q139" s="321">
        <v>0.25</v>
      </c>
      <c r="R139" s="237"/>
      <c r="T139" s="205"/>
    </row>
    <row r="140" spans="1:20" s="236" customFormat="1">
      <c r="A140" s="232"/>
      <c r="B140" s="314" t="s">
        <v>185</v>
      </c>
      <c r="C140" s="315" t="s">
        <v>1158</v>
      </c>
      <c r="D140" s="233"/>
      <c r="E140" s="314" t="s">
        <v>154</v>
      </c>
      <c r="F140" s="234" t="s">
        <v>147</v>
      </c>
      <c r="G140" s="316" t="s">
        <v>1113</v>
      </c>
      <c r="H140" s="316">
        <v>46006</v>
      </c>
      <c r="I140" s="317" t="s">
        <v>148</v>
      </c>
      <c r="J140" s="319">
        <v>500000</v>
      </c>
      <c r="K140" s="318">
        <v>500000</v>
      </c>
      <c r="L140" s="318">
        <v>250858.32</v>
      </c>
      <c r="M140" s="319">
        <v>500000</v>
      </c>
      <c r="N140" s="320">
        <v>0.06</v>
      </c>
      <c r="O140" s="321">
        <v>3.8421274847609617E-3</v>
      </c>
      <c r="P140" s="321">
        <v>0.2</v>
      </c>
      <c r="Q140" s="321">
        <v>0.25</v>
      </c>
      <c r="R140" s="237"/>
      <c r="T140" s="205"/>
    </row>
    <row r="141" spans="1:20" s="236" customFormat="1">
      <c r="A141" s="232"/>
      <c r="B141" s="314" t="s">
        <v>185</v>
      </c>
      <c r="C141" s="315" t="s">
        <v>1158</v>
      </c>
      <c r="D141" s="233"/>
      <c r="E141" s="314" t="s">
        <v>154</v>
      </c>
      <c r="F141" s="234" t="s">
        <v>147</v>
      </c>
      <c r="G141" s="316" t="s">
        <v>1114</v>
      </c>
      <c r="H141" s="316">
        <v>45806</v>
      </c>
      <c r="I141" s="317" t="s">
        <v>148</v>
      </c>
      <c r="J141" s="318">
        <v>500000</v>
      </c>
      <c r="K141" s="318">
        <v>500000</v>
      </c>
      <c r="L141" s="318">
        <v>504267.26</v>
      </c>
      <c r="M141" s="319">
        <v>500000</v>
      </c>
      <c r="N141" s="320">
        <v>6.0499999999999998E-2</v>
      </c>
      <c r="O141" s="321">
        <v>7.7233200768908198E-3</v>
      </c>
      <c r="P141" s="321">
        <v>0.2</v>
      </c>
      <c r="Q141" s="321">
        <v>0.25</v>
      </c>
      <c r="R141" s="237"/>
      <c r="T141" s="205"/>
    </row>
    <row r="142" spans="1:20" s="236" customFormat="1">
      <c r="A142" s="232"/>
      <c r="B142" s="314" t="s">
        <v>185</v>
      </c>
      <c r="C142" s="315" t="s">
        <v>1158</v>
      </c>
      <c r="D142" s="233"/>
      <c r="E142" s="314" t="s">
        <v>154</v>
      </c>
      <c r="F142" s="234" t="s">
        <v>147</v>
      </c>
      <c r="G142" s="316" t="s">
        <v>1114</v>
      </c>
      <c r="H142" s="316">
        <v>46121</v>
      </c>
      <c r="I142" s="317" t="s">
        <v>148</v>
      </c>
      <c r="J142" s="319">
        <v>500000</v>
      </c>
      <c r="K142" s="318">
        <v>500000</v>
      </c>
      <c r="L142" s="318">
        <v>254280.27</v>
      </c>
      <c r="M142" s="319">
        <v>500000</v>
      </c>
      <c r="N142" s="320">
        <v>6.3E-2</v>
      </c>
      <c r="O142" s="321">
        <v>3.8945378179979766E-3</v>
      </c>
      <c r="P142" s="321">
        <v>0.2</v>
      </c>
      <c r="Q142" s="321">
        <v>0.25</v>
      </c>
      <c r="R142" s="237"/>
      <c r="T142" s="205"/>
    </row>
    <row r="143" spans="1:20" s="236" customFormat="1">
      <c r="A143" s="232"/>
      <c r="B143" s="314" t="s">
        <v>185</v>
      </c>
      <c r="C143" s="315" t="s">
        <v>157</v>
      </c>
      <c r="D143" s="233"/>
      <c r="E143" s="314" t="s">
        <v>154</v>
      </c>
      <c r="F143" s="234" t="s">
        <v>147</v>
      </c>
      <c r="G143" s="316" t="s">
        <v>1114</v>
      </c>
      <c r="H143" s="316">
        <v>46258</v>
      </c>
      <c r="I143" s="317" t="s">
        <v>148</v>
      </c>
      <c r="J143" s="318">
        <v>500000</v>
      </c>
      <c r="K143" s="318">
        <v>500000</v>
      </c>
      <c r="L143" s="318">
        <v>101554.55</v>
      </c>
      <c r="M143" s="319">
        <v>500000</v>
      </c>
      <c r="N143" s="320">
        <v>6.5000000000000002E-2</v>
      </c>
      <c r="O143" s="321">
        <v>1.555401980518451E-3</v>
      </c>
      <c r="P143" s="321">
        <v>0.2</v>
      </c>
      <c r="Q143" s="321">
        <v>0.25</v>
      </c>
      <c r="R143" s="237"/>
      <c r="T143" s="205"/>
    </row>
    <row r="144" spans="1:20" s="236" customFormat="1">
      <c r="A144" s="232"/>
      <c r="B144" s="314" t="s">
        <v>185</v>
      </c>
      <c r="C144" s="315" t="s">
        <v>157</v>
      </c>
      <c r="D144" s="233"/>
      <c r="E144" s="314" t="s">
        <v>154</v>
      </c>
      <c r="F144" s="234" t="s">
        <v>147</v>
      </c>
      <c r="G144" s="316" t="s">
        <v>1114</v>
      </c>
      <c r="H144" s="316">
        <v>46258</v>
      </c>
      <c r="I144" s="317" t="s">
        <v>148</v>
      </c>
      <c r="J144" s="318">
        <v>500000</v>
      </c>
      <c r="K144" s="318">
        <v>500000</v>
      </c>
      <c r="L144" s="318">
        <v>515198.96</v>
      </c>
      <c r="M144" s="319">
        <v>500000</v>
      </c>
      <c r="N144" s="320">
        <v>6.5000000000000002E-2</v>
      </c>
      <c r="O144" s="321">
        <v>7.8907491859798121E-3</v>
      </c>
      <c r="P144" s="321">
        <v>0.2</v>
      </c>
      <c r="Q144" s="321">
        <v>0.25</v>
      </c>
      <c r="R144" s="237"/>
      <c r="T144" s="205"/>
    </row>
    <row r="145" spans="1:20" s="236" customFormat="1">
      <c r="A145" s="232"/>
      <c r="B145" s="314" t="s">
        <v>185</v>
      </c>
      <c r="C145" s="315" t="s">
        <v>157</v>
      </c>
      <c r="D145" s="233"/>
      <c r="E145" s="314" t="s">
        <v>154</v>
      </c>
      <c r="F145" s="234" t="s">
        <v>147</v>
      </c>
      <c r="G145" s="316" t="s">
        <v>1115</v>
      </c>
      <c r="H145" s="316">
        <v>46258</v>
      </c>
      <c r="I145" s="317" t="s">
        <v>148</v>
      </c>
      <c r="J145" s="318">
        <v>250000</v>
      </c>
      <c r="K145" s="318">
        <v>254971.97</v>
      </c>
      <c r="L145" s="318">
        <v>515198.96</v>
      </c>
      <c r="M145" s="319">
        <v>250000</v>
      </c>
      <c r="N145" s="320">
        <v>6.5000000000000002E-2</v>
      </c>
      <c r="O145" s="321">
        <v>7.8907491859798121E-3</v>
      </c>
      <c r="P145" s="321">
        <v>0.2</v>
      </c>
      <c r="Q145" s="321">
        <v>0.25</v>
      </c>
      <c r="R145" s="237"/>
      <c r="T145" s="205"/>
    </row>
    <row r="146" spans="1:20" s="236" customFormat="1">
      <c r="A146" s="232"/>
      <c r="B146" s="314" t="s">
        <v>185</v>
      </c>
      <c r="C146" s="315" t="s">
        <v>157</v>
      </c>
      <c r="D146" s="233"/>
      <c r="E146" s="314" t="s">
        <v>154</v>
      </c>
      <c r="F146" s="234" t="s">
        <v>147</v>
      </c>
      <c r="G146" s="316" t="s">
        <v>1115</v>
      </c>
      <c r="H146" s="316">
        <v>46258</v>
      </c>
      <c r="I146" s="317" t="s">
        <v>148</v>
      </c>
      <c r="J146" s="318">
        <v>250000</v>
      </c>
      <c r="K146" s="318">
        <v>254971.97</v>
      </c>
      <c r="L146" s="318">
        <v>515185.19</v>
      </c>
      <c r="M146" s="319">
        <v>250000</v>
      </c>
      <c r="N146" s="320">
        <v>6.5000000000000002E-2</v>
      </c>
      <c r="O146" s="321">
        <v>7.8905382856777409E-3</v>
      </c>
      <c r="P146" s="321">
        <v>0.2</v>
      </c>
      <c r="Q146" s="321">
        <v>0.25</v>
      </c>
      <c r="R146" s="237"/>
      <c r="T146" s="205"/>
    </row>
    <row r="147" spans="1:20" s="236" customFormat="1">
      <c r="A147" s="232"/>
      <c r="B147" s="314" t="s">
        <v>185</v>
      </c>
      <c r="C147" s="315" t="s">
        <v>157</v>
      </c>
      <c r="D147" s="233"/>
      <c r="E147" s="314" t="s">
        <v>154</v>
      </c>
      <c r="F147" s="234" t="s">
        <v>147</v>
      </c>
      <c r="G147" s="316" t="s">
        <v>1116</v>
      </c>
      <c r="H147" s="316">
        <v>46258</v>
      </c>
      <c r="I147" s="317" t="s">
        <v>148</v>
      </c>
      <c r="J147" s="318">
        <v>250000</v>
      </c>
      <c r="K147" s="318">
        <v>250039.38</v>
      </c>
      <c r="L147" s="318">
        <v>515238.38</v>
      </c>
      <c r="M147" s="319">
        <v>250000</v>
      </c>
      <c r="N147" s="320">
        <v>6.5000000000000002E-2</v>
      </c>
      <c r="O147" s="321">
        <v>7.8913529397857431E-3</v>
      </c>
      <c r="P147" s="321">
        <v>0.2</v>
      </c>
      <c r="Q147" s="321">
        <v>0.25</v>
      </c>
      <c r="R147" s="237"/>
      <c r="T147" s="205"/>
    </row>
    <row r="148" spans="1:20" s="236" customFormat="1">
      <c r="A148" s="232"/>
      <c r="B148" s="314" t="s">
        <v>185</v>
      </c>
      <c r="C148" s="315" t="s">
        <v>157</v>
      </c>
      <c r="D148" s="233"/>
      <c r="E148" s="314" t="s">
        <v>154</v>
      </c>
      <c r="F148" s="234" t="s">
        <v>147</v>
      </c>
      <c r="G148" s="316" t="s">
        <v>1116</v>
      </c>
      <c r="H148" s="316">
        <v>46258</v>
      </c>
      <c r="I148" s="317" t="s">
        <v>148</v>
      </c>
      <c r="J148" s="318">
        <v>250000</v>
      </c>
      <c r="K148" s="318">
        <v>250039.38</v>
      </c>
      <c r="L148" s="318">
        <v>515256.84</v>
      </c>
      <c r="M148" s="319">
        <v>250000</v>
      </c>
      <c r="N148" s="320">
        <v>6.5000000000000002E-2</v>
      </c>
      <c r="O148" s="321">
        <v>7.8916356717811127E-3</v>
      </c>
      <c r="P148" s="321">
        <v>0.2</v>
      </c>
      <c r="Q148" s="321">
        <v>0.25</v>
      </c>
      <c r="R148" s="237"/>
      <c r="T148" s="205"/>
    </row>
    <row r="149" spans="1:20" s="236" customFormat="1">
      <c r="A149" s="232"/>
      <c r="B149" s="314" t="s">
        <v>185</v>
      </c>
      <c r="C149" s="315" t="s">
        <v>157</v>
      </c>
      <c r="D149" s="233"/>
      <c r="E149" s="314" t="s">
        <v>154</v>
      </c>
      <c r="F149" s="234" t="s">
        <v>147</v>
      </c>
      <c r="G149" s="316" t="s">
        <v>1116</v>
      </c>
      <c r="H149" s="316">
        <v>46258</v>
      </c>
      <c r="I149" s="317" t="s">
        <v>148</v>
      </c>
      <c r="J149" s="318">
        <v>250000</v>
      </c>
      <c r="K149" s="318">
        <v>250039.38</v>
      </c>
      <c r="L149" s="318">
        <v>515238.38</v>
      </c>
      <c r="M149" s="319">
        <v>250000</v>
      </c>
      <c r="N149" s="320">
        <v>6.5000000000000002E-2</v>
      </c>
      <c r="O149" s="321">
        <v>7.8913529397857431E-3</v>
      </c>
      <c r="P149" s="321">
        <v>0.2</v>
      </c>
      <c r="Q149" s="321">
        <v>0.25</v>
      </c>
      <c r="R149" s="237"/>
      <c r="T149" s="205"/>
    </row>
    <row r="150" spans="1:20" s="236" customFormat="1">
      <c r="A150" s="232"/>
      <c r="B150" s="314" t="s">
        <v>185</v>
      </c>
      <c r="C150" s="315" t="s">
        <v>157</v>
      </c>
      <c r="D150" s="233"/>
      <c r="E150" s="314" t="s">
        <v>154</v>
      </c>
      <c r="F150" s="234" t="s">
        <v>147</v>
      </c>
      <c r="G150" s="316" t="s">
        <v>1116</v>
      </c>
      <c r="H150" s="316">
        <v>46258</v>
      </c>
      <c r="I150" s="317" t="s">
        <v>148</v>
      </c>
      <c r="J150" s="318">
        <v>250000</v>
      </c>
      <c r="K150" s="318">
        <v>250039.38</v>
      </c>
      <c r="L150" s="318">
        <v>515256.84</v>
      </c>
      <c r="M150" s="319">
        <v>250000</v>
      </c>
      <c r="N150" s="320">
        <v>6.5000000000000002E-2</v>
      </c>
      <c r="O150" s="321">
        <v>7.8916356717811127E-3</v>
      </c>
      <c r="P150" s="321">
        <v>0.2</v>
      </c>
      <c r="Q150" s="321">
        <v>0.25</v>
      </c>
      <c r="R150" s="237"/>
      <c r="T150" s="205"/>
    </row>
    <row r="151" spans="1:20" s="236" customFormat="1">
      <c r="A151" s="232"/>
      <c r="B151" s="314" t="s">
        <v>185</v>
      </c>
      <c r="C151" s="315" t="s">
        <v>157</v>
      </c>
      <c r="D151" s="233"/>
      <c r="E151" s="314" t="s">
        <v>154</v>
      </c>
      <c r="F151" s="234" t="s">
        <v>147</v>
      </c>
      <c r="G151" s="316" t="s">
        <v>1117</v>
      </c>
      <c r="H151" s="316">
        <v>46258</v>
      </c>
      <c r="I151" s="317" t="s">
        <v>148</v>
      </c>
      <c r="J151" s="318">
        <v>250000</v>
      </c>
      <c r="K151" s="318">
        <v>250000</v>
      </c>
      <c r="L151" s="318">
        <v>515413.82</v>
      </c>
      <c r="M151" s="319">
        <v>250000</v>
      </c>
      <c r="N151" s="320">
        <v>6.5000000000000002E-2</v>
      </c>
      <c r="O151" s="321">
        <v>7.8940399658565807E-3</v>
      </c>
      <c r="P151" s="321">
        <v>0.2</v>
      </c>
      <c r="Q151" s="321">
        <v>0.25</v>
      </c>
      <c r="R151" s="237"/>
      <c r="T151" s="205"/>
    </row>
    <row r="152" spans="1:20" s="236" customFormat="1">
      <c r="A152" s="232"/>
      <c r="B152" s="314" t="s">
        <v>185</v>
      </c>
      <c r="C152" s="315" t="s">
        <v>157</v>
      </c>
      <c r="D152" s="233"/>
      <c r="E152" s="314" t="s">
        <v>154</v>
      </c>
      <c r="F152" s="234" t="s">
        <v>147</v>
      </c>
      <c r="G152" s="316" t="s">
        <v>1117</v>
      </c>
      <c r="H152" s="316">
        <v>46465</v>
      </c>
      <c r="I152" s="317" t="s">
        <v>148</v>
      </c>
      <c r="J152" s="318">
        <v>250000</v>
      </c>
      <c r="K152" s="318">
        <v>250000</v>
      </c>
      <c r="L152" s="318">
        <v>511180.59</v>
      </c>
      <c r="M152" s="319">
        <v>250000</v>
      </c>
      <c r="N152" s="320">
        <v>6.4500000000000002E-2</v>
      </c>
      <c r="O152" s="321">
        <v>7.8292041281123326E-3</v>
      </c>
      <c r="P152" s="321">
        <v>0.2</v>
      </c>
      <c r="Q152" s="321">
        <v>0.25</v>
      </c>
      <c r="R152" s="237"/>
      <c r="T152" s="205"/>
    </row>
    <row r="153" spans="1:20" s="236" customFormat="1">
      <c r="A153" s="232"/>
      <c r="B153" s="314" t="s">
        <v>185</v>
      </c>
      <c r="C153" s="315" t="s">
        <v>157</v>
      </c>
      <c r="D153" s="233"/>
      <c r="E153" s="314" t="s">
        <v>154</v>
      </c>
      <c r="F153" s="234" t="s">
        <v>147</v>
      </c>
      <c r="G153" s="316" t="s">
        <v>1117</v>
      </c>
      <c r="H153" s="316">
        <v>46465</v>
      </c>
      <c r="I153" s="317" t="s">
        <v>148</v>
      </c>
      <c r="J153" s="318">
        <v>250000</v>
      </c>
      <c r="K153" s="318">
        <v>250000</v>
      </c>
      <c r="L153" s="318">
        <v>510253.3</v>
      </c>
      <c r="M153" s="319">
        <v>250000</v>
      </c>
      <c r="N153" s="320">
        <v>6.4500000000000002E-2</v>
      </c>
      <c r="O153" s="321">
        <v>7.8150018230209797E-3</v>
      </c>
      <c r="P153" s="321">
        <v>0.2</v>
      </c>
      <c r="Q153" s="321">
        <v>0.25</v>
      </c>
      <c r="R153" s="237"/>
      <c r="T153" s="205"/>
    </row>
    <row r="154" spans="1:20" s="236" customFormat="1">
      <c r="A154" s="232"/>
      <c r="B154" s="314" t="s">
        <v>185</v>
      </c>
      <c r="C154" s="315" t="s">
        <v>157</v>
      </c>
      <c r="D154" s="233"/>
      <c r="E154" s="314" t="s">
        <v>154</v>
      </c>
      <c r="F154" s="234" t="s">
        <v>147</v>
      </c>
      <c r="G154" s="316" t="s">
        <v>1117</v>
      </c>
      <c r="H154" s="316">
        <v>46465</v>
      </c>
      <c r="I154" s="317" t="s">
        <v>148</v>
      </c>
      <c r="J154" s="318">
        <v>250000</v>
      </c>
      <c r="K154" s="318">
        <v>250000</v>
      </c>
      <c r="L154" s="318">
        <v>510253.3</v>
      </c>
      <c r="M154" s="319">
        <v>250000</v>
      </c>
      <c r="N154" s="320">
        <v>6.4500000000000002E-2</v>
      </c>
      <c r="O154" s="321">
        <v>7.8150018230209797E-3</v>
      </c>
      <c r="P154" s="321">
        <v>0.2</v>
      </c>
      <c r="Q154" s="321">
        <v>0.25</v>
      </c>
      <c r="R154" s="237"/>
      <c r="T154" s="205"/>
    </row>
    <row r="155" spans="1:20" s="236" customFormat="1">
      <c r="A155" s="232"/>
      <c r="B155" s="314" t="s">
        <v>185</v>
      </c>
      <c r="C155" s="315" t="s">
        <v>157</v>
      </c>
      <c r="D155" s="233"/>
      <c r="E155" s="314" t="s">
        <v>154</v>
      </c>
      <c r="F155" s="234" t="s">
        <v>147</v>
      </c>
      <c r="G155" s="316" t="s">
        <v>1117</v>
      </c>
      <c r="H155" s="316">
        <v>46465</v>
      </c>
      <c r="I155" s="317" t="s">
        <v>148</v>
      </c>
      <c r="J155" s="318">
        <v>250000</v>
      </c>
      <c r="K155" s="318">
        <v>250000</v>
      </c>
      <c r="L155" s="318">
        <v>509128.7</v>
      </c>
      <c r="M155" s="319">
        <v>250000</v>
      </c>
      <c r="N155" s="320">
        <v>6.4500000000000002E-2</v>
      </c>
      <c r="O155" s="321">
        <v>7.7977775325555011E-3</v>
      </c>
      <c r="P155" s="321">
        <v>0.2</v>
      </c>
      <c r="Q155" s="321">
        <v>0.25</v>
      </c>
      <c r="R155" s="237"/>
      <c r="T155" s="205"/>
    </row>
    <row r="156" spans="1:20" s="236" customFormat="1">
      <c r="A156" s="232"/>
      <c r="B156" s="314" t="s">
        <v>185</v>
      </c>
      <c r="C156" s="315" t="s">
        <v>157</v>
      </c>
      <c r="D156" s="233"/>
      <c r="E156" s="314" t="s">
        <v>154</v>
      </c>
      <c r="F156" s="234" t="s">
        <v>147</v>
      </c>
      <c r="G156" s="316" t="s">
        <v>1117</v>
      </c>
      <c r="H156" s="316">
        <v>46496</v>
      </c>
      <c r="I156" s="317" t="s">
        <v>148</v>
      </c>
      <c r="J156" s="318">
        <v>250000</v>
      </c>
      <c r="K156" s="318">
        <v>250000</v>
      </c>
      <c r="L156" s="318">
        <v>522495.98</v>
      </c>
      <c r="M156" s="319">
        <v>250000</v>
      </c>
      <c r="N156" s="320">
        <v>6.4500000000000002E-2</v>
      </c>
      <c r="O156" s="321">
        <v>8.0025098048775653E-3</v>
      </c>
      <c r="P156" s="321">
        <v>0.2</v>
      </c>
      <c r="Q156" s="321">
        <v>0.25</v>
      </c>
      <c r="R156" s="237"/>
      <c r="T156" s="205"/>
    </row>
    <row r="157" spans="1:20" s="236" customFormat="1">
      <c r="A157" s="232"/>
      <c r="B157" s="314" t="s">
        <v>185</v>
      </c>
      <c r="C157" s="315" t="s">
        <v>157</v>
      </c>
      <c r="D157" s="233"/>
      <c r="E157" s="314" t="s">
        <v>154</v>
      </c>
      <c r="F157" s="234" t="s">
        <v>147</v>
      </c>
      <c r="G157" s="316" t="s">
        <v>1118</v>
      </c>
      <c r="H157" s="316">
        <v>46496</v>
      </c>
      <c r="I157" s="317" t="s">
        <v>148</v>
      </c>
      <c r="J157" s="318">
        <v>200000</v>
      </c>
      <c r="K157" s="318">
        <v>200691.56</v>
      </c>
      <c r="L157" s="318">
        <v>522495.98</v>
      </c>
      <c r="M157" s="319">
        <v>200000</v>
      </c>
      <c r="N157" s="320">
        <v>6.4500000000000002E-2</v>
      </c>
      <c r="O157" s="321">
        <v>8.0025098048775653E-3</v>
      </c>
      <c r="P157" s="321">
        <v>0.2</v>
      </c>
      <c r="Q157" s="321">
        <v>0.25</v>
      </c>
      <c r="R157" s="237"/>
      <c r="T157" s="205"/>
    </row>
    <row r="158" spans="1:20" s="236" customFormat="1">
      <c r="A158" s="232"/>
      <c r="B158" s="314" t="s">
        <v>185</v>
      </c>
      <c r="C158" s="315" t="s">
        <v>157</v>
      </c>
      <c r="D158" s="233"/>
      <c r="E158" s="314" t="s">
        <v>154</v>
      </c>
      <c r="F158" s="234" t="s">
        <v>147</v>
      </c>
      <c r="G158" s="316" t="s">
        <v>1118</v>
      </c>
      <c r="H158" s="316">
        <v>46546</v>
      </c>
      <c r="I158" s="317" t="s">
        <v>148</v>
      </c>
      <c r="J158" s="318">
        <v>200000</v>
      </c>
      <c r="K158" s="318">
        <v>200691.56</v>
      </c>
      <c r="L158" s="318">
        <v>518180.32</v>
      </c>
      <c r="M158" s="319">
        <v>200000</v>
      </c>
      <c r="N158" s="320">
        <v>6.5000000000000002E-2</v>
      </c>
      <c r="O158" s="321">
        <v>7.9364114753468426E-3</v>
      </c>
      <c r="P158" s="321">
        <v>0.2</v>
      </c>
      <c r="Q158" s="321">
        <v>0.25</v>
      </c>
      <c r="R158" s="237"/>
      <c r="T158" s="205"/>
    </row>
    <row r="159" spans="1:20" s="236" customFormat="1">
      <c r="A159" s="232"/>
      <c r="B159" s="314" t="s">
        <v>185</v>
      </c>
      <c r="C159" s="315" t="s">
        <v>157</v>
      </c>
      <c r="D159" s="233"/>
      <c r="E159" s="314" t="s">
        <v>154</v>
      </c>
      <c r="F159" s="234" t="s">
        <v>147</v>
      </c>
      <c r="G159" s="316" t="s">
        <v>1118</v>
      </c>
      <c r="H159" s="316">
        <v>46546</v>
      </c>
      <c r="I159" s="317" t="s">
        <v>148</v>
      </c>
      <c r="J159" s="318">
        <v>200000</v>
      </c>
      <c r="K159" s="318">
        <v>200691.56</v>
      </c>
      <c r="L159" s="318">
        <v>518180.32</v>
      </c>
      <c r="M159" s="319">
        <v>200000</v>
      </c>
      <c r="N159" s="320">
        <v>6.5000000000000002E-2</v>
      </c>
      <c r="O159" s="321">
        <v>7.9364114753468426E-3</v>
      </c>
      <c r="P159" s="321">
        <v>0.2</v>
      </c>
      <c r="Q159" s="321">
        <v>0.25</v>
      </c>
      <c r="R159" s="237"/>
      <c r="T159" s="205"/>
    </row>
    <row r="160" spans="1:20" s="236" customFormat="1">
      <c r="A160" s="232"/>
      <c r="B160" s="314" t="s">
        <v>185</v>
      </c>
      <c r="C160" s="315" t="s">
        <v>157</v>
      </c>
      <c r="D160" s="233"/>
      <c r="E160" s="314" t="s">
        <v>154</v>
      </c>
      <c r="F160" s="234" t="s">
        <v>147</v>
      </c>
      <c r="G160" s="316" t="s">
        <v>1118</v>
      </c>
      <c r="H160" s="316">
        <v>46546</v>
      </c>
      <c r="I160" s="317" t="s">
        <v>148</v>
      </c>
      <c r="J160" s="318">
        <v>200000</v>
      </c>
      <c r="K160" s="318">
        <v>200691.56</v>
      </c>
      <c r="L160" s="318">
        <v>518180.32</v>
      </c>
      <c r="M160" s="319">
        <v>200000</v>
      </c>
      <c r="N160" s="320">
        <v>6.5000000000000002E-2</v>
      </c>
      <c r="O160" s="321">
        <v>7.9364114753468426E-3</v>
      </c>
      <c r="P160" s="321">
        <v>0.2</v>
      </c>
      <c r="Q160" s="321">
        <v>0.25</v>
      </c>
      <c r="R160" s="237"/>
      <c r="T160" s="205"/>
    </row>
    <row r="161" spans="1:20" s="236" customFormat="1">
      <c r="A161" s="232"/>
      <c r="B161" s="314" t="s">
        <v>185</v>
      </c>
      <c r="C161" s="315" t="s">
        <v>157</v>
      </c>
      <c r="D161" s="233"/>
      <c r="E161" s="314" t="s">
        <v>154</v>
      </c>
      <c r="F161" s="234" t="s">
        <v>147</v>
      </c>
      <c r="G161" s="316" t="s">
        <v>1118</v>
      </c>
      <c r="H161" s="316">
        <v>46546</v>
      </c>
      <c r="I161" s="317" t="s">
        <v>148</v>
      </c>
      <c r="J161" s="318">
        <v>200000</v>
      </c>
      <c r="K161" s="318">
        <v>200691.56</v>
      </c>
      <c r="L161" s="318">
        <v>518180.32</v>
      </c>
      <c r="M161" s="319">
        <v>200000</v>
      </c>
      <c r="N161" s="320">
        <v>6.5000000000000002E-2</v>
      </c>
      <c r="O161" s="321">
        <v>7.9364114753468426E-3</v>
      </c>
      <c r="P161" s="321">
        <v>0.2</v>
      </c>
      <c r="Q161" s="321">
        <v>0.25</v>
      </c>
      <c r="R161" s="237"/>
      <c r="T161" s="205"/>
    </row>
    <row r="162" spans="1:20" s="236" customFormat="1">
      <c r="A162" s="232"/>
      <c r="B162" s="314" t="s">
        <v>185</v>
      </c>
      <c r="C162" s="315" t="s">
        <v>157</v>
      </c>
      <c r="D162" s="233"/>
      <c r="E162" s="314" t="s">
        <v>154</v>
      </c>
      <c r="F162" s="234" t="s">
        <v>147</v>
      </c>
      <c r="G162" s="316" t="s">
        <v>1119</v>
      </c>
      <c r="H162" s="316">
        <v>46636</v>
      </c>
      <c r="I162" s="317" t="s">
        <v>148</v>
      </c>
      <c r="J162" s="318">
        <v>250000</v>
      </c>
      <c r="K162" s="318">
        <v>259161.58</v>
      </c>
      <c r="L162" s="318">
        <v>257290.17</v>
      </c>
      <c r="M162" s="319">
        <v>250000</v>
      </c>
      <c r="N162" s="320">
        <v>6.4500000000000002E-2</v>
      </c>
      <c r="O162" s="321">
        <v>3.9406372238952265E-3</v>
      </c>
      <c r="P162" s="321">
        <v>0.2</v>
      </c>
      <c r="Q162" s="321">
        <v>0.25</v>
      </c>
      <c r="R162" s="237"/>
      <c r="T162" s="205"/>
    </row>
    <row r="163" spans="1:20" s="236" customFormat="1">
      <c r="A163" s="232"/>
      <c r="B163" s="314" t="s">
        <v>185</v>
      </c>
      <c r="C163" s="315" t="s">
        <v>157</v>
      </c>
      <c r="D163" s="233"/>
      <c r="E163" s="314" t="s">
        <v>154</v>
      </c>
      <c r="F163" s="234" t="s">
        <v>147</v>
      </c>
      <c r="G163" s="316" t="s">
        <v>1119</v>
      </c>
      <c r="H163" s="316">
        <v>46636</v>
      </c>
      <c r="I163" s="317" t="s">
        <v>148</v>
      </c>
      <c r="J163" s="318">
        <v>250000</v>
      </c>
      <c r="K163" s="318">
        <v>259161.58</v>
      </c>
      <c r="L163" s="318">
        <v>257290.17</v>
      </c>
      <c r="M163" s="319">
        <v>250000</v>
      </c>
      <c r="N163" s="320">
        <v>6.4500000000000002E-2</v>
      </c>
      <c r="O163" s="321">
        <v>3.9406372238952265E-3</v>
      </c>
      <c r="P163" s="321">
        <v>0.2</v>
      </c>
      <c r="Q163" s="321">
        <v>0.25</v>
      </c>
      <c r="R163" s="237"/>
      <c r="T163" s="205"/>
    </row>
    <row r="164" spans="1:20" s="236" customFormat="1">
      <c r="A164" s="232"/>
      <c r="B164" s="314" t="s">
        <v>185</v>
      </c>
      <c r="C164" s="315" t="s">
        <v>157</v>
      </c>
      <c r="D164" s="233"/>
      <c r="E164" s="314" t="s">
        <v>154</v>
      </c>
      <c r="F164" s="234" t="s">
        <v>147</v>
      </c>
      <c r="G164" s="316" t="s">
        <v>1119</v>
      </c>
      <c r="H164" s="316">
        <v>46643</v>
      </c>
      <c r="I164" s="317" t="s">
        <v>148</v>
      </c>
      <c r="J164" s="318">
        <v>250000</v>
      </c>
      <c r="K164" s="318">
        <v>259161.58</v>
      </c>
      <c r="L164" s="318">
        <v>254308.22</v>
      </c>
      <c r="M164" s="319">
        <v>250000</v>
      </c>
      <c r="N164" s="320">
        <v>5.7500000000000002E-2</v>
      </c>
      <c r="O164" s="321">
        <v>3.8949658981318113E-3</v>
      </c>
      <c r="P164" s="321">
        <v>0.2</v>
      </c>
      <c r="Q164" s="321">
        <v>0.25</v>
      </c>
      <c r="R164" s="237"/>
      <c r="T164" s="205"/>
    </row>
    <row r="165" spans="1:20" s="236" customFormat="1">
      <c r="A165" s="232"/>
      <c r="B165" s="314" t="s">
        <v>185</v>
      </c>
      <c r="C165" s="315" t="s">
        <v>157</v>
      </c>
      <c r="D165" s="233"/>
      <c r="E165" s="314" t="s">
        <v>154</v>
      </c>
      <c r="F165" s="234" t="s">
        <v>147</v>
      </c>
      <c r="G165" s="316" t="s">
        <v>1119</v>
      </c>
      <c r="H165" s="316">
        <v>46643</v>
      </c>
      <c r="I165" s="317" t="s">
        <v>148</v>
      </c>
      <c r="J165" s="318">
        <v>250000</v>
      </c>
      <c r="K165" s="318">
        <v>259161.58</v>
      </c>
      <c r="L165" s="318">
        <v>254308.22</v>
      </c>
      <c r="M165" s="319">
        <v>250000</v>
      </c>
      <c r="N165" s="320">
        <v>5.7500000000000002E-2</v>
      </c>
      <c r="O165" s="321">
        <v>3.8949658981318113E-3</v>
      </c>
      <c r="P165" s="321">
        <v>0.2</v>
      </c>
      <c r="Q165" s="321">
        <v>0.25</v>
      </c>
      <c r="R165" s="237"/>
      <c r="T165" s="205"/>
    </row>
    <row r="166" spans="1:20" s="236" customFormat="1">
      <c r="A166" s="232"/>
      <c r="B166" s="314" t="s">
        <v>185</v>
      </c>
      <c r="C166" s="315" t="s">
        <v>157</v>
      </c>
      <c r="D166" s="233"/>
      <c r="E166" s="314" t="s">
        <v>154</v>
      </c>
      <c r="F166" s="234" t="s">
        <v>147</v>
      </c>
      <c r="G166" s="316" t="s">
        <v>1106</v>
      </c>
      <c r="H166" s="316">
        <v>46643</v>
      </c>
      <c r="I166" s="317" t="s">
        <v>148</v>
      </c>
      <c r="J166" s="318">
        <v>100000</v>
      </c>
      <c r="K166" s="318">
        <v>101919.56</v>
      </c>
      <c r="L166" s="318">
        <v>254308.22</v>
      </c>
      <c r="M166" s="319">
        <v>100000</v>
      </c>
      <c r="N166" s="320">
        <v>5.7500000000000002E-2</v>
      </c>
      <c r="O166" s="321">
        <v>3.8949658981318113E-3</v>
      </c>
      <c r="P166" s="321">
        <v>0.2</v>
      </c>
      <c r="Q166" s="321">
        <v>0.25</v>
      </c>
      <c r="R166" s="237"/>
      <c r="T166" s="205"/>
    </row>
    <row r="167" spans="1:20" s="236" customFormat="1">
      <c r="A167" s="232"/>
      <c r="B167" s="314" t="s">
        <v>185</v>
      </c>
      <c r="C167" s="315" t="s">
        <v>157</v>
      </c>
      <c r="D167" s="233"/>
      <c r="E167" s="314" t="s">
        <v>154</v>
      </c>
      <c r="F167" s="234" t="s">
        <v>147</v>
      </c>
      <c r="G167" s="316" t="s">
        <v>1120</v>
      </c>
      <c r="H167" s="316">
        <v>46643</v>
      </c>
      <c r="I167" s="317" t="s">
        <v>148</v>
      </c>
      <c r="J167" s="318">
        <v>200000</v>
      </c>
      <c r="K167" s="318">
        <v>200100</v>
      </c>
      <c r="L167" s="318">
        <v>254308.22</v>
      </c>
      <c r="M167" s="319">
        <v>200000</v>
      </c>
      <c r="N167" s="320">
        <v>5.7500000000000002E-2</v>
      </c>
      <c r="O167" s="321">
        <v>3.8949658981318113E-3</v>
      </c>
      <c r="P167" s="321">
        <v>0.2</v>
      </c>
      <c r="Q167" s="321">
        <v>0.25</v>
      </c>
      <c r="R167" s="237"/>
      <c r="T167" s="205"/>
    </row>
    <row r="168" spans="1:20" s="236" customFormat="1">
      <c r="A168" s="232"/>
      <c r="B168" s="314" t="s">
        <v>185</v>
      </c>
      <c r="C168" s="315" t="s">
        <v>157</v>
      </c>
      <c r="D168" s="233"/>
      <c r="E168" s="314" t="s">
        <v>154</v>
      </c>
      <c r="F168" s="234" t="s">
        <v>147</v>
      </c>
      <c r="G168" s="316" t="s">
        <v>1120</v>
      </c>
      <c r="H168" s="316">
        <v>46651</v>
      </c>
      <c r="I168" s="317" t="s">
        <v>148</v>
      </c>
      <c r="J168" s="318">
        <v>200000</v>
      </c>
      <c r="K168" s="318">
        <v>200100</v>
      </c>
      <c r="L168" s="318">
        <v>250430.4</v>
      </c>
      <c r="M168" s="319">
        <v>200000</v>
      </c>
      <c r="N168" s="320">
        <v>5.7500000000000002E-2</v>
      </c>
      <c r="O168" s="321">
        <v>3.8355734936743636E-3</v>
      </c>
      <c r="P168" s="321">
        <v>0.2</v>
      </c>
      <c r="Q168" s="321">
        <v>0.25</v>
      </c>
      <c r="R168" s="237"/>
      <c r="T168" s="205"/>
    </row>
    <row r="169" spans="1:20" s="236" customFormat="1">
      <c r="A169" s="232"/>
      <c r="B169" s="314" t="s">
        <v>185</v>
      </c>
      <c r="C169" s="315" t="s">
        <v>157</v>
      </c>
      <c r="D169" s="233"/>
      <c r="E169" s="314" t="s">
        <v>154</v>
      </c>
      <c r="F169" s="234" t="s">
        <v>147</v>
      </c>
      <c r="G169" s="316" t="s">
        <v>1120</v>
      </c>
      <c r="H169" s="316">
        <v>46651</v>
      </c>
      <c r="I169" s="317" t="s">
        <v>148</v>
      </c>
      <c r="J169" s="318">
        <v>200000</v>
      </c>
      <c r="K169" s="318">
        <v>200100</v>
      </c>
      <c r="L169" s="318">
        <v>250430.4</v>
      </c>
      <c r="M169" s="319">
        <v>200000</v>
      </c>
      <c r="N169" s="320">
        <v>5.7500000000000002E-2</v>
      </c>
      <c r="O169" s="321">
        <v>3.8355734936743636E-3</v>
      </c>
      <c r="P169" s="321">
        <v>0.2</v>
      </c>
      <c r="Q169" s="321">
        <v>0.25</v>
      </c>
      <c r="R169" s="237"/>
      <c r="T169" s="205"/>
    </row>
    <row r="170" spans="1:20" s="236" customFormat="1">
      <c r="A170" s="232"/>
      <c r="B170" s="314" t="s">
        <v>185</v>
      </c>
      <c r="C170" s="315" t="s">
        <v>157</v>
      </c>
      <c r="D170" s="233"/>
      <c r="E170" s="314" t="s">
        <v>154</v>
      </c>
      <c r="F170" s="234" t="s">
        <v>147</v>
      </c>
      <c r="G170" s="316" t="s">
        <v>1121</v>
      </c>
      <c r="H170" s="316">
        <v>46651</v>
      </c>
      <c r="I170" s="317" t="s">
        <v>148</v>
      </c>
      <c r="J170" s="318">
        <v>240000</v>
      </c>
      <c r="K170" s="318">
        <v>1017866</v>
      </c>
      <c r="L170" s="318">
        <v>250430.4</v>
      </c>
      <c r="M170" s="319">
        <v>240000</v>
      </c>
      <c r="N170" s="320">
        <v>5.7500000000000002E-2</v>
      </c>
      <c r="O170" s="321">
        <v>3.8355734936743636E-3</v>
      </c>
      <c r="P170" s="321">
        <v>0.2</v>
      </c>
      <c r="Q170" s="321">
        <v>0.25</v>
      </c>
      <c r="R170" s="237"/>
      <c r="T170" s="205"/>
    </row>
    <row r="171" spans="1:20" s="236" customFormat="1">
      <c r="A171" s="232"/>
      <c r="B171" s="314" t="s">
        <v>185</v>
      </c>
      <c r="C171" s="315" t="s">
        <v>157</v>
      </c>
      <c r="D171" s="233"/>
      <c r="E171" s="314" t="s">
        <v>154</v>
      </c>
      <c r="F171" s="234" t="s">
        <v>147</v>
      </c>
      <c r="G171" s="316" t="s">
        <v>1122</v>
      </c>
      <c r="H171" s="316">
        <v>46651</v>
      </c>
      <c r="I171" s="317" t="s">
        <v>148</v>
      </c>
      <c r="J171" s="318">
        <v>5000</v>
      </c>
      <c r="K171" s="318">
        <v>5046.71</v>
      </c>
      <c r="L171" s="318">
        <v>250430.4</v>
      </c>
      <c r="M171" s="319">
        <v>5000</v>
      </c>
      <c r="N171" s="320">
        <v>5.7500000000000002E-2</v>
      </c>
      <c r="O171" s="321">
        <v>3.8355734936743636E-3</v>
      </c>
      <c r="P171" s="321">
        <v>0.2</v>
      </c>
      <c r="Q171" s="321">
        <v>0.25</v>
      </c>
      <c r="R171" s="237"/>
      <c r="T171" s="205"/>
    </row>
    <row r="172" spans="1:20" s="236" customFormat="1">
      <c r="A172" s="232"/>
      <c r="B172" s="314" t="s">
        <v>185</v>
      </c>
      <c r="C172" s="315" t="s">
        <v>157</v>
      </c>
      <c r="D172" s="233"/>
      <c r="E172" s="314" t="s">
        <v>154</v>
      </c>
      <c r="F172" s="234" t="s">
        <v>147</v>
      </c>
      <c r="G172" s="316" t="s">
        <v>1103</v>
      </c>
      <c r="H172" s="316">
        <v>46651</v>
      </c>
      <c r="I172" s="317" t="s">
        <v>148</v>
      </c>
      <c r="J172" s="318">
        <v>250000</v>
      </c>
      <c r="K172" s="318">
        <v>250000</v>
      </c>
      <c r="L172" s="318">
        <v>250430.4</v>
      </c>
      <c r="M172" s="319">
        <v>250000</v>
      </c>
      <c r="N172" s="320">
        <v>5.7500000000000002E-2</v>
      </c>
      <c r="O172" s="321">
        <v>3.8355734936743636E-3</v>
      </c>
      <c r="P172" s="321">
        <v>0.2</v>
      </c>
      <c r="Q172" s="321">
        <v>0.25</v>
      </c>
      <c r="R172" s="237"/>
      <c r="T172" s="205"/>
    </row>
    <row r="173" spans="1:20" s="236" customFormat="1">
      <c r="A173" s="232"/>
      <c r="B173" s="314" t="s">
        <v>185</v>
      </c>
      <c r="C173" s="315" t="s">
        <v>157</v>
      </c>
      <c r="D173" s="233"/>
      <c r="E173" s="314" t="s">
        <v>154</v>
      </c>
      <c r="F173" s="234" t="s">
        <v>147</v>
      </c>
      <c r="G173" s="316" t="s">
        <v>1103</v>
      </c>
      <c r="H173" s="316">
        <v>46651</v>
      </c>
      <c r="I173" s="317" t="s">
        <v>148</v>
      </c>
      <c r="J173" s="318">
        <v>250000</v>
      </c>
      <c r="K173" s="318">
        <v>250000</v>
      </c>
      <c r="L173" s="318">
        <v>250430.4</v>
      </c>
      <c r="M173" s="319">
        <v>250000</v>
      </c>
      <c r="N173" s="320">
        <v>5.7500000000000002E-2</v>
      </c>
      <c r="O173" s="321">
        <v>3.8355734936743636E-3</v>
      </c>
      <c r="P173" s="321">
        <v>0.2</v>
      </c>
      <c r="Q173" s="321">
        <v>0.25</v>
      </c>
      <c r="R173" s="237"/>
      <c r="T173" s="205"/>
    </row>
    <row r="174" spans="1:20" s="236" customFormat="1">
      <c r="A174" s="232"/>
      <c r="B174" s="314" t="s">
        <v>185</v>
      </c>
      <c r="C174" s="315" t="s">
        <v>157</v>
      </c>
      <c r="D174" s="233"/>
      <c r="E174" s="314" t="s">
        <v>154</v>
      </c>
      <c r="F174" s="234" t="s">
        <v>147</v>
      </c>
      <c r="G174" s="316" t="s">
        <v>1103</v>
      </c>
      <c r="H174" s="316">
        <v>46682</v>
      </c>
      <c r="I174" s="317" t="s">
        <v>148</v>
      </c>
      <c r="J174" s="318">
        <v>250000</v>
      </c>
      <c r="K174" s="318">
        <v>250000</v>
      </c>
      <c r="L174" s="318">
        <v>202916.23</v>
      </c>
      <c r="M174" s="319">
        <v>250000</v>
      </c>
      <c r="N174" s="320">
        <v>6.2E-2</v>
      </c>
      <c r="O174" s="321">
        <v>3.1078499783745534E-3</v>
      </c>
      <c r="P174" s="321">
        <v>0.2</v>
      </c>
      <c r="Q174" s="321">
        <v>0.25</v>
      </c>
      <c r="R174" s="237"/>
      <c r="T174" s="205"/>
    </row>
    <row r="175" spans="1:20" s="236" customFormat="1">
      <c r="A175" s="232"/>
      <c r="B175" s="314" t="s">
        <v>185</v>
      </c>
      <c r="C175" s="315" t="s">
        <v>157</v>
      </c>
      <c r="D175" s="233"/>
      <c r="E175" s="314" t="s">
        <v>154</v>
      </c>
      <c r="F175" s="234" t="s">
        <v>147</v>
      </c>
      <c r="G175" s="316" t="s">
        <v>1103</v>
      </c>
      <c r="H175" s="316">
        <v>46682</v>
      </c>
      <c r="I175" s="317" t="s">
        <v>148</v>
      </c>
      <c r="J175" s="318">
        <v>250000</v>
      </c>
      <c r="K175" s="318">
        <v>250000</v>
      </c>
      <c r="L175" s="318">
        <v>202916.23</v>
      </c>
      <c r="M175" s="319">
        <v>250000</v>
      </c>
      <c r="N175" s="320">
        <v>6.2E-2</v>
      </c>
      <c r="O175" s="321">
        <v>3.1078499783745534E-3</v>
      </c>
      <c r="P175" s="321">
        <v>0.2</v>
      </c>
      <c r="Q175" s="321">
        <v>0.25</v>
      </c>
      <c r="R175" s="237"/>
      <c r="T175" s="205"/>
    </row>
    <row r="176" spans="1:20" s="236" customFormat="1">
      <c r="A176" s="232"/>
      <c r="B176" s="314" t="s">
        <v>185</v>
      </c>
      <c r="C176" s="315" t="s">
        <v>157</v>
      </c>
      <c r="D176" s="233"/>
      <c r="E176" s="314" t="s">
        <v>154</v>
      </c>
      <c r="F176" s="234" t="s">
        <v>147</v>
      </c>
      <c r="G176" s="316" t="s">
        <v>1123</v>
      </c>
      <c r="H176" s="316">
        <v>46682</v>
      </c>
      <c r="I176" s="317" t="s">
        <v>148</v>
      </c>
      <c r="J176" s="318">
        <v>200000</v>
      </c>
      <c r="K176" s="318">
        <v>200000</v>
      </c>
      <c r="L176" s="318">
        <v>202916.23</v>
      </c>
      <c r="M176" s="319">
        <v>200000</v>
      </c>
      <c r="N176" s="320">
        <v>6.2E-2</v>
      </c>
      <c r="O176" s="321">
        <v>3.1078499783745534E-3</v>
      </c>
      <c r="P176" s="321">
        <v>0.2</v>
      </c>
      <c r="Q176" s="321">
        <v>0.25</v>
      </c>
      <c r="R176" s="237"/>
      <c r="T176" s="205"/>
    </row>
    <row r="177" spans="1:20" s="236" customFormat="1">
      <c r="A177" s="232"/>
      <c r="B177" s="314" t="s">
        <v>185</v>
      </c>
      <c r="C177" s="315" t="s">
        <v>157</v>
      </c>
      <c r="D177" s="233"/>
      <c r="E177" s="314" t="s">
        <v>154</v>
      </c>
      <c r="F177" s="234" t="s">
        <v>147</v>
      </c>
      <c r="G177" s="316" t="s">
        <v>1123</v>
      </c>
      <c r="H177" s="316">
        <v>46682</v>
      </c>
      <c r="I177" s="317" t="s">
        <v>148</v>
      </c>
      <c r="J177" s="318">
        <v>200000</v>
      </c>
      <c r="K177" s="318">
        <v>200000</v>
      </c>
      <c r="L177" s="318">
        <v>202916.23</v>
      </c>
      <c r="M177" s="319">
        <v>200000</v>
      </c>
      <c r="N177" s="320">
        <v>6.2E-2</v>
      </c>
      <c r="O177" s="321">
        <v>3.1078499783745534E-3</v>
      </c>
      <c r="P177" s="321">
        <v>0.2</v>
      </c>
      <c r="Q177" s="321">
        <v>0.25</v>
      </c>
      <c r="R177" s="237"/>
      <c r="T177" s="205"/>
    </row>
    <row r="178" spans="1:20" s="236" customFormat="1">
      <c r="A178" s="232"/>
      <c r="B178" s="314" t="s">
        <v>185</v>
      </c>
      <c r="C178" s="315" t="s">
        <v>157</v>
      </c>
      <c r="D178" s="233"/>
      <c r="E178" s="314" t="s">
        <v>154</v>
      </c>
      <c r="F178" s="234" t="s">
        <v>147</v>
      </c>
      <c r="G178" s="316" t="s">
        <v>1123</v>
      </c>
      <c r="H178" s="316">
        <v>46682</v>
      </c>
      <c r="I178" s="317" t="s">
        <v>148</v>
      </c>
      <c r="J178" s="318">
        <v>200000</v>
      </c>
      <c r="K178" s="318">
        <v>200000</v>
      </c>
      <c r="L178" s="318">
        <v>202916.23</v>
      </c>
      <c r="M178" s="319">
        <v>200000</v>
      </c>
      <c r="N178" s="320">
        <v>6.2E-2</v>
      </c>
      <c r="O178" s="321">
        <v>3.1078499783745534E-3</v>
      </c>
      <c r="P178" s="321">
        <v>0.2</v>
      </c>
      <c r="Q178" s="321">
        <v>0.25</v>
      </c>
      <c r="R178" s="237"/>
      <c r="T178" s="205"/>
    </row>
    <row r="179" spans="1:20" s="236" customFormat="1">
      <c r="A179" s="232"/>
      <c r="B179" s="314" t="s">
        <v>185</v>
      </c>
      <c r="C179" s="315" t="s">
        <v>157</v>
      </c>
      <c r="D179" s="233"/>
      <c r="E179" s="314" t="s">
        <v>154</v>
      </c>
      <c r="F179" s="234" t="s">
        <v>147</v>
      </c>
      <c r="G179" s="316" t="s">
        <v>1123</v>
      </c>
      <c r="H179" s="316">
        <v>46258</v>
      </c>
      <c r="I179" s="317" t="s">
        <v>148</v>
      </c>
      <c r="J179" s="318">
        <v>200000</v>
      </c>
      <c r="K179" s="318">
        <v>200000</v>
      </c>
      <c r="L179" s="318">
        <v>257589.55</v>
      </c>
      <c r="M179" s="319">
        <v>200000</v>
      </c>
      <c r="N179" s="320">
        <v>6.5000000000000002E-2</v>
      </c>
      <c r="O179" s="321">
        <v>3.9452225058439674E-3</v>
      </c>
      <c r="P179" s="321">
        <v>0.2</v>
      </c>
      <c r="Q179" s="321">
        <v>0.25</v>
      </c>
      <c r="R179" s="237"/>
      <c r="T179" s="205"/>
    </row>
    <row r="180" spans="1:20" s="236" customFormat="1">
      <c r="A180" s="232"/>
      <c r="B180" s="314" t="s">
        <v>185</v>
      </c>
      <c r="C180" s="315" t="s">
        <v>157</v>
      </c>
      <c r="D180" s="233"/>
      <c r="E180" s="314" t="s">
        <v>154</v>
      </c>
      <c r="F180" s="234" t="s">
        <v>147</v>
      </c>
      <c r="G180" s="316" t="s">
        <v>1123</v>
      </c>
      <c r="H180" s="316">
        <v>46258</v>
      </c>
      <c r="I180" s="317" t="s">
        <v>148</v>
      </c>
      <c r="J180" s="318">
        <v>200000</v>
      </c>
      <c r="K180" s="318">
        <v>200000</v>
      </c>
      <c r="L180" s="318">
        <v>257589.55</v>
      </c>
      <c r="M180" s="319">
        <v>200000</v>
      </c>
      <c r="N180" s="320">
        <v>6.5000000000000002E-2</v>
      </c>
      <c r="O180" s="321">
        <v>3.9452225058439674E-3</v>
      </c>
      <c r="P180" s="321">
        <v>0.2</v>
      </c>
      <c r="Q180" s="321">
        <v>0.25</v>
      </c>
      <c r="R180" s="237"/>
      <c r="T180" s="205"/>
    </row>
    <row r="181" spans="1:20" s="236" customFormat="1">
      <c r="A181" s="232"/>
      <c r="B181" s="314" t="s">
        <v>185</v>
      </c>
      <c r="C181" s="315" t="s">
        <v>157</v>
      </c>
      <c r="D181" s="233"/>
      <c r="E181" s="314" t="s">
        <v>154</v>
      </c>
      <c r="F181" s="234" t="s">
        <v>147</v>
      </c>
      <c r="G181" s="316" t="s">
        <v>1124</v>
      </c>
      <c r="H181" s="316">
        <v>46258</v>
      </c>
      <c r="I181" s="317" t="s">
        <v>148</v>
      </c>
      <c r="J181" s="318">
        <v>250000</v>
      </c>
      <c r="K181" s="318">
        <v>250043.15</v>
      </c>
      <c r="L181" s="318">
        <v>257589.55</v>
      </c>
      <c r="M181" s="319">
        <v>250000</v>
      </c>
      <c r="N181" s="320">
        <v>6.5000000000000002E-2</v>
      </c>
      <c r="O181" s="321">
        <v>3.9452225058439674E-3</v>
      </c>
      <c r="P181" s="321">
        <v>0.2</v>
      </c>
      <c r="Q181" s="321">
        <v>0.25</v>
      </c>
      <c r="R181" s="237"/>
      <c r="T181" s="205"/>
    </row>
    <row r="182" spans="1:20" s="236" customFormat="1">
      <c r="A182" s="232"/>
      <c r="B182" s="314" t="s">
        <v>185</v>
      </c>
      <c r="C182" s="315" t="s">
        <v>157</v>
      </c>
      <c r="D182" s="233"/>
      <c r="E182" s="314" t="s">
        <v>154</v>
      </c>
      <c r="F182" s="234" t="s">
        <v>147</v>
      </c>
      <c r="G182" s="316" t="s">
        <v>1124</v>
      </c>
      <c r="H182" s="316">
        <v>46258</v>
      </c>
      <c r="I182" s="317" t="s">
        <v>148</v>
      </c>
      <c r="J182" s="318">
        <v>250000</v>
      </c>
      <c r="K182" s="318">
        <v>250043.15</v>
      </c>
      <c r="L182" s="318">
        <v>257589.55</v>
      </c>
      <c r="M182" s="319">
        <v>250000</v>
      </c>
      <c r="N182" s="320">
        <v>6.5000000000000002E-2</v>
      </c>
      <c r="O182" s="321">
        <v>3.9452225058439674E-3</v>
      </c>
      <c r="P182" s="321">
        <v>0.2</v>
      </c>
      <c r="Q182" s="321">
        <v>0.25</v>
      </c>
      <c r="R182" s="237"/>
      <c r="T182" s="205"/>
    </row>
    <row r="183" spans="1:20" s="236" customFormat="1">
      <c r="A183" s="232"/>
      <c r="B183" s="314" t="s">
        <v>185</v>
      </c>
      <c r="C183" s="315" t="s">
        <v>157</v>
      </c>
      <c r="D183" s="233"/>
      <c r="E183" s="314" t="s">
        <v>154</v>
      </c>
      <c r="F183" s="234" t="s">
        <v>147</v>
      </c>
      <c r="G183" s="316" t="s">
        <v>1124</v>
      </c>
      <c r="H183" s="316">
        <v>46229</v>
      </c>
      <c r="I183" s="317" t="s">
        <v>148</v>
      </c>
      <c r="J183" s="318">
        <v>250000</v>
      </c>
      <c r="K183" s="318">
        <v>250043.15</v>
      </c>
      <c r="L183" s="318">
        <v>101437.7</v>
      </c>
      <c r="M183" s="319">
        <v>250000</v>
      </c>
      <c r="N183" s="320">
        <v>6.5000000000000002E-2</v>
      </c>
      <c r="O183" s="321">
        <v>1.5536123145564276E-3</v>
      </c>
      <c r="P183" s="321">
        <v>0.2</v>
      </c>
      <c r="Q183" s="321">
        <v>0.25</v>
      </c>
      <c r="R183" s="237"/>
      <c r="T183" s="205"/>
    </row>
    <row r="184" spans="1:20" s="236" customFormat="1">
      <c r="A184" s="232"/>
      <c r="B184" s="314" t="s">
        <v>185</v>
      </c>
      <c r="C184" s="315" t="s">
        <v>152</v>
      </c>
      <c r="D184" s="233"/>
      <c r="E184" s="314" t="s">
        <v>154</v>
      </c>
      <c r="F184" s="234" t="s">
        <v>147</v>
      </c>
      <c r="G184" s="316" t="s">
        <v>1124</v>
      </c>
      <c r="H184" s="316">
        <v>46191</v>
      </c>
      <c r="I184" s="317" t="s">
        <v>148</v>
      </c>
      <c r="J184" s="318">
        <v>250000</v>
      </c>
      <c r="K184" s="318">
        <v>250043.15</v>
      </c>
      <c r="L184" s="318">
        <v>200369.6</v>
      </c>
      <c r="M184" s="319">
        <v>250000</v>
      </c>
      <c r="N184" s="320">
        <v>6.0999999999999999E-2</v>
      </c>
      <c r="O184" s="321">
        <v>3.0688459815507016E-3</v>
      </c>
      <c r="P184" s="321">
        <v>0.2</v>
      </c>
      <c r="Q184" s="321">
        <v>0.25</v>
      </c>
      <c r="R184" s="237"/>
      <c r="T184" s="205"/>
    </row>
    <row r="185" spans="1:20" s="236" customFormat="1">
      <c r="A185" s="232"/>
      <c r="B185" s="314" t="s">
        <v>185</v>
      </c>
      <c r="C185" s="315" t="s">
        <v>152</v>
      </c>
      <c r="D185" s="233"/>
      <c r="E185" s="314" t="s">
        <v>154</v>
      </c>
      <c r="F185" s="234" t="s">
        <v>147</v>
      </c>
      <c r="G185" s="316" t="s">
        <v>1125</v>
      </c>
      <c r="H185" s="316">
        <v>46191</v>
      </c>
      <c r="I185" s="317" t="s">
        <v>148</v>
      </c>
      <c r="J185" s="318">
        <v>200000</v>
      </c>
      <c r="K185" s="318">
        <v>200034.25</v>
      </c>
      <c r="L185" s="318">
        <v>200365.69</v>
      </c>
      <c r="M185" s="319">
        <v>200000</v>
      </c>
      <c r="N185" s="320">
        <v>6.0999999999999999E-2</v>
      </c>
      <c r="O185" s="321">
        <v>3.0687860962797429E-3</v>
      </c>
      <c r="P185" s="321">
        <v>0.2</v>
      </c>
      <c r="Q185" s="321">
        <v>0.25</v>
      </c>
      <c r="R185" s="237"/>
      <c r="T185" s="205"/>
    </row>
    <row r="186" spans="1:20" s="236" customFormat="1">
      <c r="A186" s="232"/>
      <c r="B186" s="314" t="s">
        <v>185</v>
      </c>
      <c r="C186" s="315" t="s">
        <v>152</v>
      </c>
      <c r="D186" s="233"/>
      <c r="E186" s="314" t="s">
        <v>154</v>
      </c>
      <c r="F186" s="234" t="s">
        <v>147</v>
      </c>
      <c r="G186" s="316" t="s">
        <v>1125</v>
      </c>
      <c r="H186" s="316">
        <v>46191</v>
      </c>
      <c r="I186" s="317" t="s">
        <v>148</v>
      </c>
      <c r="J186" s="318">
        <v>200000</v>
      </c>
      <c r="K186" s="318">
        <v>200034.25</v>
      </c>
      <c r="L186" s="318">
        <v>200365.69</v>
      </c>
      <c r="M186" s="319">
        <v>200000</v>
      </c>
      <c r="N186" s="320">
        <v>6.0999999999999999E-2</v>
      </c>
      <c r="O186" s="321">
        <v>3.0687860962797429E-3</v>
      </c>
      <c r="P186" s="321">
        <v>0.2</v>
      </c>
      <c r="Q186" s="321">
        <v>0.25</v>
      </c>
      <c r="R186" s="237"/>
      <c r="T186" s="205"/>
    </row>
    <row r="187" spans="1:20" s="236" customFormat="1">
      <c r="A187" s="232"/>
      <c r="B187" s="314" t="s">
        <v>185</v>
      </c>
      <c r="C187" s="315" t="s">
        <v>152</v>
      </c>
      <c r="D187" s="233"/>
      <c r="E187" s="314" t="s">
        <v>154</v>
      </c>
      <c r="F187" s="234" t="s">
        <v>147</v>
      </c>
      <c r="G187" s="316" t="s">
        <v>1125</v>
      </c>
      <c r="H187" s="316">
        <v>46028</v>
      </c>
      <c r="I187" s="317" t="s">
        <v>148</v>
      </c>
      <c r="J187" s="318">
        <v>200000</v>
      </c>
      <c r="K187" s="318">
        <v>200034.25</v>
      </c>
      <c r="L187" s="318">
        <v>253765.7</v>
      </c>
      <c r="M187" s="319">
        <v>200000</v>
      </c>
      <c r="N187" s="320">
        <v>6.25E-2</v>
      </c>
      <c r="O187" s="321">
        <v>3.8866567019168624E-3</v>
      </c>
      <c r="P187" s="321">
        <v>0.2</v>
      </c>
      <c r="Q187" s="321">
        <v>0.25</v>
      </c>
      <c r="R187" s="237"/>
      <c r="T187" s="205"/>
    </row>
    <row r="188" spans="1:20" s="236" customFormat="1">
      <c r="A188" s="232"/>
      <c r="B188" s="314" t="s">
        <v>185</v>
      </c>
      <c r="C188" s="315" t="s">
        <v>152</v>
      </c>
      <c r="D188" s="233"/>
      <c r="E188" s="314" t="s">
        <v>154</v>
      </c>
      <c r="F188" s="234" t="s">
        <v>147</v>
      </c>
      <c r="G188" s="316" t="s">
        <v>1126</v>
      </c>
      <c r="H188" s="316">
        <v>46028</v>
      </c>
      <c r="I188" s="317" t="s">
        <v>148</v>
      </c>
      <c r="J188" s="318">
        <v>900000</v>
      </c>
      <c r="K188" s="318">
        <v>202526</v>
      </c>
      <c r="L188" s="318">
        <v>253765.7</v>
      </c>
      <c r="M188" s="319">
        <v>900000</v>
      </c>
      <c r="N188" s="320">
        <v>6.25E-2</v>
      </c>
      <c r="O188" s="321">
        <v>3.8866567019168624E-3</v>
      </c>
      <c r="P188" s="321">
        <v>0.2</v>
      </c>
      <c r="Q188" s="321">
        <v>0.25</v>
      </c>
      <c r="R188" s="237"/>
      <c r="T188" s="205"/>
    </row>
    <row r="189" spans="1:20" s="236" customFormat="1">
      <c r="A189" s="232"/>
      <c r="B189" s="314" t="s">
        <v>185</v>
      </c>
      <c r="C189" s="315" t="s">
        <v>152</v>
      </c>
      <c r="D189" s="233"/>
      <c r="E189" s="314" t="s">
        <v>154</v>
      </c>
      <c r="F189" s="234" t="s">
        <v>147</v>
      </c>
      <c r="G189" s="316" t="s">
        <v>1090</v>
      </c>
      <c r="H189" s="316">
        <v>46028</v>
      </c>
      <c r="I189" s="317" t="s">
        <v>148</v>
      </c>
      <c r="J189" s="318">
        <v>150000</v>
      </c>
      <c r="K189" s="318">
        <v>150023.43</v>
      </c>
      <c r="L189" s="318">
        <v>253765.7</v>
      </c>
      <c r="M189" s="319">
        <v>150000</v>
      </c>
      <c r="N189" s="320">
        <v>6.25E-2</v>
      </c>
      <c r="O189" s="321">
        <v>3.8866567019168624E-3</v>
      </c>
      <c r="P189" s="321">
        <v>0.2</v>
      </c>
      <c r="Q189" s="321">
        <v>0.25</v>
      </c>
      <c r="R189" s="237"/>
      <c r="T189" s="205"/>
    </row>
    <row r="190" spans="1:20" s="236" customFormat="1">
      <c r="A190" s="232"/>
      <c r="B190" s="314" t="s">
        <v>185</v>
      </c>
      <c r="C190" s="315" t="s">
        <v>152</v>
      </c>
      <c r="D190" s="233"/>
      <c r="E190" s="314" t="s">
        <v>154</v>
      </c>
      <c r="F190" s="234" t="s">
        <v>147</v>
      </c>
      <c r="G190" s="316" t="s">
        <v>1090</v>
      </c>
      <c r="H190" s="316">
        <v>46028</v>
      </c>
      <c r="I190" s="317" t="s">
        <v>148</v>
      </c>
      <c r="J190" s="318">
        <v>150000</v>
      </c>
      <c r="K190" s="318">
        <v>150023.43</v>
      </c>
      <c r="L190" s="318">
        <v>253765.7</v>
      </c>
      <c r="M190" s="319">
        <v>150000</v>
      </c>
      <c r="N190" s="320">
        <v>6.25E-2</v>
      </c>
      <c r="O190" s="321">
        <v>3.8866567019168624E-3</v>
      </c>
      <c r="P190" s="321">
        <v>0.2</v>
      </c>
      <c r="Q190" s="321">
        <v>0.25</v>
      </c>
      <c r="R190" s="237"/>
      <c r="T190" s="205"/>
    </row>
    <row r="191" spans="1:20" s="236" customFormat="1">
      <c r="A191" s="232"/>
      <c r="B191" s="314" t="s">
        <v>185</v>
      </c>
      <c r="C191" s="315" t="s">
        <v>152</v>
      </c>
      <c r="D191" s="233"/>
      <c r="E191" s="314" t="s">
        <v>154</v>
      </c>
      <c r="F191" s="234" t="s">
        <v>147</v>
      </c>
      <c r="G191" s="316" t="s">
        <v>1090</v>
      </c>
      <c r="H191" s="316">
        <v>46072</v>
      </c>
      <c r="I191" s="317" t="s">
        <v>148</v>
      </c>
      <c r="J191" s="318">
        <v>150000</v>
      </c>
      <c r="K191" s="318">
        <v>150023.43</v>
      </c>
      <c r="L191" s="318">
        <v>201340.37</v>
      </c>
      <c r="M191" s="319">
        <v>150000</v>
      </c>
      <c r="N191" s="320">
        <v>6.3E-2</v>
      </c>
      <c r="O191" s="321">
        <v>3.0837142231078538E-3</v>
      </c>
      <c r="P191" s="321">
        <v>0.2</v>
      </c>
      <c r="Q191" s="321">
        <v>0.25</v>
      </c>
      <c r="R191" s="237"/>
      <c r="T191" s="205"/>
    </row>
    <row r="192" spans="1:20" s="236" customFormat="1">
      <c r="A192" s="232"/>
      <c r="B192" s="314" t="s">
        <v>185</v>
      </c>
      <c r="C192" s="315" t="s">
        <v>152</v>
      </c>
      <c r="D192" s="233"/>
      <c r="E192" s="314" t="s">
        <v>154</v>
      </c>
      <c r="F192" s="234" t="s">
        <v>147</v>
      </c>
      <c r="G192" s="316" t="s">
        <v>1090</v>
      </c>
      <c r="H192" s="316">
        <v>46072</v>
      </c>
      <c r="I192" s="317" t="s">
        <v>148</v>
      </c>
      <c r="J192" s="318">
        <v>150000</v>
      </c>
      <c r="K192" s="318">
        <v>150023.43</v>
      </c>
      <c r="L192" s="318">
        <v>201340.37</v>
      </c>
      <c r="M192" s="319">
        <v>150000</v>
      </c>
      <c r="N192" s="320">
        <v>6.3E-2</v>
      </c>
      <c r="O192" s="321">
        <v>3.0837142231078538E-3</v>
      </c>
      <c r="P192" s="321">
        <v>0.2</v>
      </c>
      <c r="Q192" s="321">
        <v>0.25</v>
      </c>
      <c r="R192" s="237"/>
      <c r="T192" s="205"/>
    </row>
    <row r="193" spans="1:20" s="236" customFormat="1">
      <c r="A193" s="232"/>
      <c r="B193" s="314" t="s">
        <v>185</v>
      </c>
      <c r="C193" s="315" t="s">
        <v>152</v>
      </c>
      <c r="D193" s="233"/>
      <c r="E193" s="314" t="s">
        <v>154</v>
      </c>
      <c r="F193" s="234" t="s">
        <v>147</v>
      </c>
      <c r="G193" s="316" t="s">
        <v>1090</v>
      </c>
      <c r="H193" s="316">
        <v>46072</v>
      </c>
      <c r="I193" s="317" t="s">
        <v>148</v>
      </c>
      <c r="J193" s="318">
        <v>150000</v>
      </c>
      <c r="K193" s="318">
        <v>150023.43</v>
      </c>
      <c r="L193" s="318">
        <v>201340.37</v>
      </c>
      <c r="M193" s="319">
        <v>150000</v>
      </c>
      <c r="N193" s="320">
        <v>6.3E-2</v>
      </c>
      <c r="O193" s="321">
        <v>3.0837142231078538E-3</v>
      </c>
      <c r="P193" s="321">
        <v>0.2</v>
      </c>
      <c r="Q193" s="321">
        <v>0.25</v>
      </c>
      <c r="R193" s="237"/>
      <c r="T193" s="205"/>
    </row>
    <row r="194" spans="1:20" s="236" customFormat="1">
      <c r="A194" s="232"/>
      <c r="B194" s="314" t="s">
        <v>185</v>
      </c>
      <c r="C194" s="315" t="s">
        <v>152</v>
      </c>
      <c r="D194" s="233"/>
      <c r="E194" s="314" t="s">
        <v>154</v>
      </c>
      <c r="F194" s="234" t="s">
        <v>147</v>
      </c>
      <c r="G194" s="316" t="s">
        <v>1116</v>
      </c>
      <c r="H194" s="316">
        <v>46072</v>
      </c>
      <c r="I194" s="317" t="s">
        <v>148</v>
      </c>
      <c r="J194" s="318">
        <v>200000</v>
      </c>
      <c r="K194" s="318">
        <v>200031.23</v>
      </c>
      <c r="L194" s="318">
        <v>201340.37</v>
      </c>
      <c r="M194" s="319">
        <v>200000</v>
      </c>
      <c r="N194" s="320">
        <v>6.3E-2</v>
      </c>
      <c r="O194" s="321">
        <v>3.0837142231078538E-3</v>
      </c>
      <c r="P194" s="321">
        <v>0.2</v>
      </c>
      <c r="Q194" s="321">
        <v>0.25</v>
      </c>
      <c r="R194" s="237"/>
      <c r="T194" s="205"/>
    </row>
    <row r="195" spans="1:20" s="236" customFormat="1">
      <c r="A195" s="232"/>
      <c r="B195" s="314" t="s">
        <v>185</v>
      </c>
      <c r="C195" s="315" t="s">
        <v>152</v>
      </c>
      <c r="D195" s="233"/>
      <c r="E195" s="314" t="s">
        <v>154</v>
      </c>
      <c r="F195" s="234" t="s">
        <v>147</v>
      </c>
      <c r="G195" s="316" t="s">
        <v>1116</v>
      </c>
      <c r="H195" s="316">
        <v>46072</v>
      </c>
      <c r="I195" s="317" t="s">
        <v>148</v>
      </c>
      <c r="J195" s="318">
        <v>50000</v>
      </c>
      <c r="K195" s="318">
        <v>50007.8</v>
      </c>
      <c r="L195" s="318">
        <v>201340.37</v>
      </c>
      <c r="M195" s="319">
        <v>50000</v>
      </c>
      <c r="N195" s="320">
        <v>6.3E-2</v>
      </c>
      <c r="O195" s="321">
        <v>3.0837142231078538E-3</v>
      </c>
      <c r="P195" s="321">
        <v>0.2</v>
      </c>
      <c r="Q195" s="321">
        <v>0.25</v>
      </c>
      <c r="R195" s="237"/>
      <c r="T195" s="205"/>
    </row>
    <row r="196" spans="1:20" s="236" customFormat="1">
      <c r="A196" s="232"/>
      <c r="B196" s="314" t="s">
        <v>185</v>
      </c>
      <c r="C196" s="315" t="s">
        <v>152</v>
      </c>
      <c r="D196" s="233"/>
      <c r="E196" s="314" t="s">
        <v>154</v>
      </c>
      <c r="F196" s="234" t="s">
        <v>147</v>
      </c>
      <c r="G196" s="316" t="s">
        <v>1116</v>
      </c>
      <c r="H196" s="316">
        <v>46275</v>
      </c>
      <c r="I196" s="317" t="s">
        <v>148</v>
      </c>
      <c r="J196" s="318">
        <v>100000</v>
      </c>
      <c r="K196" s="318">
        <v>100015.62</v>
      </c>
      <c r="L196" s="318">
        <v>250900.92</v>
      </c>
      <c r="M196" s="319">
        <v>100000</v>
      </c>
      <c r="N196" s="320">
        <v>6.3E-2</v>
      </c>
      <c r="O196" s="321">
        <v>3.8427799432118148E-3</v>
      </c>
      <c r="P196" s="321">
        <v>0.2</v>
      </c>
      <c r="Q196" s="321">
        <v>0.25</v>
      </c>
      <c r="R196" s="237"/>
      <c r="T196" s="205"/>
    </row>
    <row r="197" spans="1:20" s="236" customFormat="1">
      <c r="A197" s="232"/>
      <c r="B197" s="314" t="s">
        <v>185</v>
      </c>
      <c r="C197" s="315" t="s">
        <v>152</v>
      </c>
      <c r="D197" s="233"/>
      <c r="E197" s="314" t="s">
        <v>154</v>
      </c>
      <c r="F197" s="234" t="s">
        <v>147</v>
      </c>
      <c r="G197" s="316" t="s">
        <v>1116</v>
      </c>
      <c r="H197" s="316">
        <v>46275</v>
      </c>
      <c r="I197" s="317" t="s">
        <v>148</v>
      </c>
      <c r="J197" s="318">
        <v>100000</v>
      </c>
      <c r="K197" s="318">
        <v>100015.62</v>
      </c>
      <c r="L197" s="318">
        <v>250900.92</v>
      </c>
      <c r="M197" s="319">
        <v>100000</v>
      </c>
      <c r="N197" s="320">
        <v>6.3E-2</v>
      </c>
      <c r="O197" s="321">
        <v>3.8427799432118148E-3</v>
      </c>
      <c r="P197" s="321">
        <v>0.2</v>
      </c>
      <c r="Q197" s="321">
        <v>0.25</v>
      </c>
      <c r="R197" s="237"/>
      <c r="T197" s="205"/>
    </row>
    <row r="198" spans="1:20" s="236" customFormat="1">
      <c r="A198" s="232"/>
      <c r="B198" s="314" t="s">
        <v>185</v>
      </c>
      <c r="C198" s="315" t="s">
        <v>152</v>
      </c>
      <c r="D198" s="233"/>
      <c r="E198" s="314" t="s">
        <v>154</v>
      </c>
      <c r="F198" s="234" t="s">
        <v>147</v>
      </c>
      <c r="G198" s="316" t="s">
        <v>1116</v>
      </c>
      <c r="H198" s="316">
        <v>46275</v>
      </c>
      <c r="I198" s="317" t="s">
        <v>148</v>
      </c>
      <c r="J198" s="318">
        <v>100000</v>
      </c>
      <c r="K198" s="318">
        <v>100015.62</v>
      </c>
      <c r="L198" s="318">
        <v>250900.92</v>
      </c>
      <c r="M198" s="319">
        <v>100000</v>
      </c>
      <c r="N198" s="320">
        <v>6.3E-2</v>
      </c>
      <c r="O198" s="321">
        <v>3.8427799432118148E-3</v>
      </c>
      <c r="P198" s="321">
        <v>0.2</v>
      </c>
      <c r="Q198" s="321">
        <v>0.25</v>
      </c>
      <c r="R198" s="237"/>
      <c r="T198" s="205"/>
    </row>
    <row r="199" spans="1:20" s="236" customFormat="1">
      <c r="A199" s="232"/>
      <c r="B199" s="314" t="s">
        <v>185</v>
      </c>
      <c r="C199" s="315" t="s">
        <v>152</v>
      </c>
      <c r="D199" s="233"/>
      <c r="E199" s="314" t="s">
        <v>154</v>
      </c>
      <c r="F199" s="234" t="s">
        <v>147</v>
      </c>
      <c r="G199" s="316" t="s">
        <v>1116</v>
      </c>
      <c r="H199" s="316">
        <v>46275</v>
      </c>
      <c r="I199" s="317" t="s">
        <v>148</v>
      </c>
      <c r="J199" s="318">
        <v>100000</v>
      </c>
      <c r="K199" s="318">
        <v>100015.62</v>
      </c>
      <c r="L199" s="318">
        <v>250900.92</v>
      </c>
      <c r="M199" s="319">
        <v>100000</v>
      </c>
      <c r="N199" s="320">
        <v>6.3E-2</v>
      </c>
      <c r="O199" s="321">
        <v>3.8427799432118148E-3</v>
      </c>
      <c r="P199" s="321">
        <v>0.2</v>
      </c>
      <c r="Q199" s="321">
        <v>0.25</v>
      </c>
      <c r="R199" s="237"/>
      <c r="T199" s="205"/>
    </row>
    <row r="200" spans="1:20" s="236" customFormat="1">
      <c r="A200" s="232"/>
      <c r="B200" s="314" t="s">
        <v>185</v>
      </c>
      <c r="C200" s="315" t="s">
        <v>152</v>
      </c>
      <c r="D200" s="233"/>
      <c r="E200" s="314" t="s">
        <v>154</v>
      </c>
      <c r="F200" s="234" t="s">
        <v>147</v>
      </c>
      <c r="G200" s="316" t="s">
        <v>1127</v>
      </c>
      <c r="H200" s="316">
        <v>46104</v>
      </c>
      <c r="I200" s="317" t="s">
        <v>148</v>
      </c>
      <c r="J200" s="318">
        <v>250000</v>
      </c>
      <c r="K200" s="318">
        <v>250041.42</v>
      </c>
      <c r="L200" s="318">
        <v>200272.26</v>
      </c>
      <c r="M200" s="319">
        <v>250000</v>
      </c>
      <c r="N200" s="320">
        <v>6.25E-2</v>
      </c>
      <c r="O200" s="321">
        <v>3.0673551293064283E-3</v>
      </c>
      <c r="P200" s="321">
        <v>0.2</v>
      </c>
      <c r="Q200" s="321">
        <v>0.25</v>
      </c>
      <c r="R200" s="237"/>
      <c r="T200" s="205"/>
    </row>
    <row r="201" spans="1:20" s="236" customFormat="1">
      <c r="A201" s="232"/>
      <c r="B201" s="314" t="s">
        <v>185</v>
      </c>
      <c r="C201" s="315" t="s">
        <v>152</v>
      </c>
      <c r="D201" s="233"/>
      <c r="E201" s="314" t="s">
        <v>154</v>
      </c>
      <c r="F201" s="234" t="s">
        <v>147</v>
      </c>
      <c r="G201" s="316" t="s">
        <v>1127</v>
      </c>
      <c r="H201" s="316">
        <v>46104</v>
      </c>
      <c r="I201" s="317" t="s">
        <v>148</v>
      </c>
      <c r="J201" s="318">
        <v>250000</v>
      </c>
      <c r="K201" s="318">
        <v>250041.42</v>
      </c>
      <c r="L201" s="318">
        <v>200272.26</v>
      </c>
      <c r="M201" s="319">
        <v>250000</v>
      </c>
      <c r="N201" s="320">
        <v>6.25E-2</v>
      </c>
      <c r="O201" s="321">
        <v>3.0673551293064283E-3</v>
      </c>
      <c r="P201" s="321">
        <v>0.2</v>
      </c>
      <c r="Q201" s="321">
        <v>0.25</v>
      </c>
      <c r="R201" s="237"/>
      <c r="T201" s="205"/>
    </row>
    <row r="202" spans="1:20" s="236" customFormat="1">
      <c r="A202" s="232"/>
      <c r="B202" s="314" t="s">
        <v>185</v>
      </c>
      <c r="C202" s="315" t="s">
        <v>152</v>
      </c>
      <c r="D202" s="233"/>
      <c r="E202" s="314" t="s">
        <v>154</v>
      </c>
      <c r="F202" s="234" t="s">
        <v>147</v>
      </c>
      <c r="G202" s="316" t="s">
        <v>1127</v>
      </c>
      <c r="H202" s="316">
        <v>46104</v>
      </c>
      <c r="I202" s="317" t="s">
        <v>148</v>
      </c>
      <c r="J202" s="318">
        <v>250000</v>
      </c>
      <c r="K202" s="318">
        <v>250041.42</v>
      </c>
      <c r="L202" s="318">
        <v>200272.26</v>
      </c>
      <c r="M202" s="319">
        <v>250000</v>
      </c>
      <c r="N202" s="320">
        <v>6.25E-2</v>
      </c>
      <c r="O202" s="321">
        <v>3.0673551293064283E-3</v>
      </c>
      <c r="P202" s="321">
        <v>0.2</v>
      </c>
      <c r="Q202" s="321">
        <v>0.25</v>
      </c>
      <c r="R202" s="237"/>
      <c r="T202" s="205"/>
    </row>
    <row r="203" spans="1:20" s="236" customFormat="1">
      <c r="A203" s="232"/>
      <c r="B203" s="314" t="s">
        <v>185</v>
      </c>
      <c r="C203" s="315" t="s">
        <v>1161</v>
      </c>
      <c r="D203" s="233"/>
      <c r="E203" s="314" t="s">
        <v>154</v>
      </c>
      <c r="F203" s="234" t="s">
        <v>147</v>
      </c>
      <c r="G203" s="316" t="s">
        <v>1127</v>
      </c>
      <c r="H203" s="316">
        <v>46087</v>
      </c>
      <c r="I203" s="317" t="s">
        <v>148</v>
      </c>
      <c r="J203" s="318">
        <v>250000</v>
      </c>
      <c r="K203" s="318">
        <v>250041.42</v>
      </c>
      <c r="L203" s="318">
        <v>150676.01999999999</v>
      </c>
      <c r="M203" s="319">
        <v>250000</v>
      </c>
      <c r="N203" s="320">
        <v>5.7000000000000002E-2</v>
      </c>
      <c r="O203" s="321">
        <v>2.3077427838008018E-3</v>
      </c>
      <c r="P203" s="321">
        <v>0.2</v>
      </c>
      <c r="Q203" s="321">
        <v>0.25</v>
      </c>
      <c r="R203" s="237"/>
      <c r="T203" s="205"/>
    </row>
    <row r="204" spans="1:20" s="236" customFormat="1">
      <c r="A204" s="232"/>
      <c r="B204" s="314" t="s">
        <v>185</v>
      </c>
      <c r="C204" s="315" t="s">
        <v>1161</v>
      </c>
      <c r="D204" s="233"/>
      <c r="E204" s="314" t="s">
        <v>154</v>
      </c>
      <c r="F204" s="234" t="s">
        <v>147</v>
      </c>
      <c r="G204" s="316" t="s">
        <v>1127</v>
      </c>
      <c r="H204" s="316">
        <v>46087</v>
      </c>
      <c r="I204" s="317" t="s">
        <v>148</v>
      </c>
      <c r="J204" s="318">
        <v>250000</v>
      </c>
      <c r="K204" s="318">
        <v>250041.42</v>
      </c>
      <c r="L204" s="318">
        <v>150676.01999999999</v>
      </c>
      <c r="M204" s="319">
        <v>250000</v>
      </c>
      <c r="N204" s="320">
        <v>5.7000000000000002E-2</v>
      </c>
      <c r="O204" s="321">
        <v>2.3077427838008018E-3</v>
      </c>
      <c r="P204" s="321">
        <v>0.2</v>
      </c>
      <c r="Q204" s="321">
        <v>0.25</v>
      </c>
      <c r="R204" s="237"/>
      <c r="T204" s="205"/>
    </row>
    <row r="205" spans="1:20" s="236" customFormat="1">
      <c r="A205" s="232"/>
      <c r="B205" s="314" t="s">
        <v>185</v>
      </c>
      <c r="C205" s="315" t="s">
        <v>1161</v>
      </c>
      <c r="D205" s="233"/>
      <c r="E205" s="314" t="s">
        <v>154</v>
      </c>
      <c r="F205" s="234" t="s">
        <v>147</v>
      </c>
      <c r="G205" s="316" t="s">
        <v>1127</v>
      </c>
      <c r="H205" s="316">
        <v>46087</v>
      </c>
      <c r="I205" s="317" t="s">
        <v>148</v>
      </c>
      <c r="J205" s="318">
        <v>250000</v>
      </c>
      <c r="K205" s="318">
        <v>250041.42</v>
      </c>
      <c r="L205" s="318">
        <v>150676.01999999999</v>
      </c>
      <c r="M205" s="319">
        <v>250000</v>
      </c>
      <c r="N205" s="320">
        <v>5.7000000000000002E-2</v>
      </c>
      <c r="O205" s="321">
        <v>2.3077427838008018E-3</v>
      </c>
      <c r="P205" s="321">
        <v>0.2</v>
      </c>
      <c r="Q205" s="321">
        <v>0.25</v>
      </c>
      <c r="R205" s="237"/>
      <c r="T205" s="205"/>
    </row>
    <row r="206" spans="1:20" s="236" customFormat="1">
      <c r="A206" s="232"/>
      <c r="B206" s="314" t="s">
        <v>185</v>
      </c>
      <c r="C206" s="315" t="s">
        <v>1161</v>
      </c>
      <c r="D206" s="233"/>
      <c r="E206" s="314" t="s">
        <v>154</v>
      </c>
      <c r="F206" s="234" t="s">
        <v>147</v>
      </c>
      <c r="G206" s="316" t="s">
        <v>1128</v>
      </c>
      <c r="H206" s="316">
        <v>46087</v>
      </c>
      <c r="I206" s="317" t="s">
        <v>148</v>
      </c>
      <c r="J206" s="318">
        <v>570000</v>
      </c>
      <c r="K206" s="318">
        <v>70621.37</v>
      </c>
      <c r="L206" s="318">
        <v>150676.01999999999</v>
      </c>
      <c r="M206" s="319">
        <v>570000</v>
      </c>
      <c r="N206" s="320">
        <v>5.7000000000000002E-2</v>
      </c>
      <c r="O206" s="321">
        <v>2.3077427838008018E-3</v>
      </c>
      <c r="P206" s="321">
        <v>0.2</v>
      </c>
      <c r="Q206" s="321">
        <v>0.25</v>
      </c>
      <c r="R206" s="237"/>
      <c r="T206" s="205"/>
    </row>
    <row r="207" spans="1:20" s="236" customFormat="1">
      <c r="A207" s="232"/>
      <c r="B207" s="314" t="s">
        <v>185</v>
      </c>
      <c r="C207" s="315" t="s">
        <v>1161</v>
      </c>
      <c r="D207" s="233"/>
      <c r="E207" s="314" t="s">
        <v>154</v>
      </c>
      <c r="F207" s="234" t="s">
        <v>147</v>
      </c>
      <c r="G207" s="316" t="s">
        <v>1129</v>
      </c>
      <c r="H207" s="316">
        <v>46087</v>
      </c>
      <c r="I207" s="317" t="s">
        <v>148</v>
      </c>
      <c r="J207" s="318">
        <v>16000</v>
      </c>
      <c r="K207" s="318">
        <v>26657.99</v>
      </c>
      <c r="L207" s="318">
        <v>150676.01999999999</v>
      </c>
      <c r="M207" s="319">
        <v>16000</v>
      </c>
      <c r="N207" s="320">
        <v>5.7000000000000002E-2</v>
      </c>
      <c r="O207" s="321">
        <v>2.3077427838008018E-3</v>
      </c>
      <c r="P207" s="321">
        <v>0.2</v>
      </c>
      <c r="Q207" s="321">
        <v>0.25</v>
      </c>
      <c r="R207" s="237"/>
      <c r="T207" s="205"/>
    </row>
    <row r="208" spans="1:20" s="236" customFormat="1">
      <c r="A208" s="232"/>
      <c r="B208" s="314" t="s">
        <v>185</v>
      </c>
      <c r="C208" s="315" t="s">
        <v>1161</v>
      </c>
      <c r="D208" s="233"/>
      <c r="E208" s="314" t="s">
        <v>154</v>
      </c>
      <c r="F208" s="234" t="s">
        <v>147</v>
      </c>
      <c r="G208" s="316" t="s">
        <v>1129</v>
      </c>
      <c r="H208" s="316">
        <v>46087</v>
      </c>
      <c r="I208" s="317" t="s">
        <v>148</v>
      </c>
      <c r="J208" s="318">
        <v>43000</v>
      </c>
      <c r="K208" s="318">
        <v>102923.3</v>
      </c>
      <c r="L208" s="318">
        <v>200621.43</v>
      </c>
      <c r="M208" s="319">
        <v>43000</v>
      </c>
      <c r="N208" s="320">
        <v>5.7000000000000002E-2</v>
      </c>
      <c r="O208" s="321">
        <v>3.0727029912145125E-3</v>
      </c>
      <c r="P208" s="321">
        <v>0.2</v>
      </c>
      <c r="Q208" s="321">
        <v>0.25</v>
      </c>
      <c r="R208" s="237"/>
      <c r="T208" s="205"/>
    </row>
    <row r="209" spans="1:21" s="236" customFormat="1">
      <c r="A209" s="232"/>
      <c r="B209" s="314" t="s">
        <v>185</v>
      </c>
      <c r="C209" s="315" t="s">
        <v>1161</v>
      </c>
      <c r="D209" s="233"/>
      <c r="E209" s="314" t="s">
        <v>154</v>
      </c>
      <c r="F209" s="234" t="s">
        <v>147</v>
      </c>
      <c r="G209" s="316" t="s">
        <v>1130</v>
      </c>
      <c r="H209" s="316">
        <v>46087</v>
      </c>
      <c r="I209" s="317" t="s">
        <v>148</v>
      </c>
      <c r="J209" s="318">
        <v>100000</v>
      </c>
      <c r="K209" s="318">
        <v>101319.85</v>
      </c>
      <c r="L209" s="318">
        <v>50155.35</v>
      </c>
      <c r="M209" s="319">
        <v>100000</v>
      </c>
      <c r="N209" s="320">
        <v>5.7000000000000002E-2</v>
      </c>
      <c r="O209" s="321">
        <v>7.6817563293418245E-4</v>
      </c>
      <c r="P209" s="321">
        <v>0.2</v>
      </c>
      <c r="Q209" s="321">
        <v>0.25</v>
      </c>
      <c r="R209" s="237"/>
      <c r="T209" s="205"/>
    </row>
    <row r="210" spans="1:21" s="236" customFormat="1">
      <c r="A210" s="232"/>
      <c r="B210" s="314" t="s">
        <v>185</v>
      </c>
      <c r="C210" s="315" t="s">
        <v>1161</v>
      </c>
      <c r="D210" s="233"/>
      <c r="E210" s="314" t="s">
        <v>154</v>
      </c>
      <c r="F210" s="234" t="s">
        <v>147</v>
      </c>
      <c r="G210" s="316" t="s">
        <v>1085</v>
      </c>
      <c r="H210" s="316">
        <v>46087</v>
      </c>
      <c r="I210" s="317" t="s">
        <v>148</v>
      </c>
      <c r="J210" s="318">
        <v>1133000</v>
      </c>
      <c r="K210" s="318">
        <v>81223.009999999995</v>
      </c>
      <c r="L210" s="318">
        <v>100310.72</v>
      </c>
      <c r="M210" s="319">
        <v>1133000</v>
      </c>
      <c r="N210" s="320">
        <v>5.7000000000000002E-2</v>
      </c>
      <c r="O210" s="321">
        <v>1.5363515721868867E-3</v>
      </c>
      <c r="P210" s="321">
        <v>0.2</v>
      </c>
      <c r="Q210" s="321">
        <v>0.25</v>
      </c>
      <c r="R210" s="237"/>
      <c r="T210" s="205"/>
    </row>
    <row r="211" spans="1:21" s="236" customFormat="1">
      <c r="A211" s="232"/>
      <c r="B211" s="314" t="s">
        <v>185</v>
      </c>
      <c r="C211" s="315" t="s">
        <v>1161</v>
      </c>
      <c r="D211" s="233"/>
      <c r="E211" s="314" t="s">
        <v>154</v>
      </c>
      <c r="F211" s="234" t="s">
        <v>147</v>
      </c>
      <c r="G211" s="316" t="s">
        <v>1120</v>
      </c>
      <c r="H211" s="316">
        <v>46087</v>
      </c>
      <c r="I211" s="317" t="s">
        <v>148</v>
      </c>
      <c r="J211" s="318">
        <v>100000</v>
      </c>
      <c r="K211" s="318">
        <v>100053.01</v>
      </c>
      <c r="L211" s="318">
        <v>100310.72</v>
      </c>
      <c r="M211" s="319">
        <v>100000</v>
      </c>
      <c r="N211" s="320">
        <v>5.7000000000000002E-2</v>
      </c>
      <c r="O211" s="321">
        <v>1.5363515721868867E-3</v>
      </c>
      <c r="P211" s="321">
        <v>0.2</v>
      </c>
      <c r="Q211" s="321">
        <v>0.25</v>
      </c>
      <c r="R211" s="237"/>
      <c r="T211" s="205"/>
    </row>
    <row r="212" spans="1:21" s="236" customFormat="1">
      <c r="A212" s="232"/>
      <c r="B212" s="314" t="s">
        <v>185</v>
      </c>
      <c r="C212" s="315" t="s">
        <v>1161</v>
      </c>
      <c r="D212" s="233"/>
      <c r="E212" s="314" t="s">
        <v>154</v>
      </c>
      <c r="F212" s="234" t="s">
        <v>147</v>
      </c>
      <c r="G212" s="316" t="s">
        <v>1120</v>
      </c>
      <c r="H212" s="316">
        <v>46087</v>
      </c>
      <c r="I212" s="317" t="s">
        <v>148</v>
      </c>
      <c r="J212" s="318">
        <v>100000</v>
      </c>
      <c r="K212" s="318">
        <v>100053.01</v>
      </c>
      <c r="L212" s="318">
        <v>100310.72</v>
      </c>
      <c r="M212" s="319">
        <v>100000</v>
      </c>
      <c r="N212" s="320">
        <v>5.7000000000000002E-2</v>
      </c>
      <c r="O212" s="321">
        <v>1.5363515721868867E-3</v>
      </c>
      <c r="P212" s="321">
        <v>0.2</v>
      </c>
      <c r="Q212" s="321">
        <v>0.25</v>
      </c>
      <c r="R212" s="237"/>
      <c r="T212" s="205"/>
    </row>
    <row r="213" spans="1:21" s="236" customFormat="1">
      <c r="A213" s="232"/>
      <c r="B213" s="314" t="s">
        <v>185</v>
      </c>
      <c r="C213" s="315" t="s">
        <v>1161</v>
      </c>
      <c r="D213" s="233"/>
      <c r="E213" s="314" t="s">
        <v>154</v>
      </c>
      <c r="F213" s="234" t="s">
        <v>147</v>
      </c>
      <c r="G213" s="316" t="s">
        <v>1120</v>
      </c>
      <c r="H213" s="316">
        <v>46087</v>
      </c>
      <c r="I213" s="317" t="s">
        <v>148</v>
      </c>
      <c r="J213" s="318">
        <v>100000</v>
      </c>
      <c r="K213" s="318">
        <v>100053.01</v>
      </c>
      <c r="L213" s="318">
        <v>100310.72</v>
      </c>
      <c r="M213" s="319">
        <v>100000</v>
      </c>
      <c r="N213" s="320">
        <v>5.7000000000000002E-2</v>
      </c>
      <c r="O213" s="321">
        <v>1.5363515721868867E-3</v>
      </c>
      <c r="P213" s="321">
        <v>0.2</v>
      </c>
      <c r="Q213" s="321">
        <v>0.25</v>
      </c>
      <c r="R213" s="237"/>
      <c r="T213" s="205"/>
    </row>
    <row r="214" spans="1:21" s="236" customFormat="1">
      <c r="A214" s="232"/>
      <c r="B214" s="314" t="s">
        <v>185</v>
      </c>
      <c r="C214" s="315" t="s">
        <v>1161</v>
      </c>
      <c r="D214" s="233"/>
      <c r="E214" s="314" t="s">
        <v>154</v>
      </c>
      <c r="F214" s="234" t="s">
        <v>147</v>
      </c>
      <c r="G214" s="316" t="s">
        <v>1120</v>
      </c>
      <c r="H214" s="316">
        <v>46303</v>
      </c>
      <c r="I214" s="317" t="s">
        <v>148</v>
      </c>
      <c r="J214" s="318">
        <v>100000</v>
      </c>
      <c r="K214" s="318">
        <v>100053.01</v>
      </c>
      <c r="L214" s="318">
        <v>253434.31</v>
      </c>
      <c r="M214" s="319">
        <v>100000</v>
      </c>
      <c r="N214" s="320">
        <v>5.8999999999999997E-2</v>
      </c>
      <c r="O214" s="321">
        <v>3.8815811571744157E-3</v>
      </c>
      <c r="P214" s="321">
        <v>0.2</v>
      </c>
      <c r="Q214" s="321">
        <v>0.25</v>
      </c>
      <c r="R214" s="237"/>
      <c r="T214" s="205"/>
    </row>
    <row r="215" spans="1:21" s="236" customFormat="1">
      <c r="A215" s="232"/>
      <c r="B215" s="314" t="s">
        <v>185</v>
      </c>
      <c r="C215" s="315" t="s">
        <v>1161</v>
      </c>
      <c r="D215" s="233"/>
      <c r="E215" s="314" t="s">
        <v>154</v>
      </c>
      <c r="F215" s="234" t="s">
        <v>147</v>
      </c>
      <c r="G215" s="316" t="s">
        <v>1120</v>
      </c>
      <c r="H215" s="316">
        <v>46303</v>
      </c>
      <c r="I215" s="317" t="s">
        <v>148</v>
      </c>
      <c r="J215" s="318">
        <v>100000</v>
      </c>
      <c r="K215" s="318">
        <v>100053.01</v>
      </c>
      <c r="L215" s="318">
        <v>253434.31</v>
      </c>
      <c r="M215" s="319">
        <v>100000</v>
      </c>
      <c r="N215" s="320">
        <v>5.8999999999999997E-2</v>
      </c>
      <c r="O215" s="321">
        <v>3.8815811571744157E-3</v>
      </c>
      <c r="P215" s="321">
        <v>0.2</v>
      </c>
      <c r="Q215" s="321">
        <v>0.25</v>
      </c>
      <c r="R215" s="237"/>
      <c r="T215" s="205"/>
    </row>
    <row r="216" spans="1:21" s="236" customFormat="1">
      <c r="A216" s="232"/>
      <c r="B216" s="314" t="s">
        <v>185</v>
      </c>
      <c r="C216" s="315" t="s">
        <v>1161</v>
      </c>
      <c r="D216" s="233"/>
      <c r="E216" s="314" t="s">
        <v>154</v>
      </c>
      <c r="F216" s="234" t="s">
        <v>147</v>
      </c>
      <c r="G216" s="316" t="s">
        <v>1131</v>
      </c>
      <c r="H216" s="316">
        <v>46303</v>
      </c>
      <c r="I216" s="317" t="s">
        <v>148</v>
      </c>
      <c r="J216" s="318">
        <v>25000</v>
      </c>
      <c r="K216" s="318">
        <v>24670.77</v>
      </c>
      <c r="L216" s="318">
        <v>253434.31</v>
      </c>
      <c r="M216" s="319">
        <v>25000</v>
      </c>
      <c r="N216" s="320">
        <v>5.8999999999999997E-2</v>
      </c>
      <c r="O216" s="321">
        <v>3.8815811571744157E-3</v>
      </c>
      <c r="P216" s="321">
        <v>0.2</v>
      </c>
      <c r="Q216" s="321">
        <v>0.25</v>
      </c>
      <c r="R216" s="237"/>
      <c r="T216" s="205"/>
    </row>
    <row r="217" spans="1:21" s="236" customFormat="1">
      <c r="A217" s="232"/>
      <c r="B217" s="314" t="s">
        <v>185</v>
      </c>
      <c r="C217" s="315" t="s">
        <v>1161</v>
      </c>
      <c r="D217" s="233"/>
      <c r="E217" s="314" t="s">
        <v>154</v>
      </c>
      <c r="F217" s="234" t="s">
        <v>147</v>
      </c>
      <c r="G217" s="316" t="s">
        <v>1094</v>
      </c>
      <c r="H217" s="316">
        <v>46303</v>
      </c>
      <c r="I217" s="317" t="s">
        <v>148</v>
      </c>
      <c r="J217" s="318">
        <v>25000</v>
      </c>
      <c r="K217" s="318">
        <v>24788.68</v>
      </c>
      <c r="L217" s="318">
        <v>253434.31</v>
      </c>
      <c r="M217" s="319">
        <v>25000</v>
      </c>
      <c r="N217" s="320">
        <v>5.8999999999999997E-2</v>
      </c>
      <c r="O217" s="321">
        <v>3.8815811571744157E-3</v>
      </c>
      <c r="P217" s="321">
        <v>0.2</v>
      </c>
      <c r="Q217" s="321">
        <v>0.25</v>
      </c>
      <c r="R217" s="237"/>
      <c r="T217" s="205"/>
    </row>
    <row r="218" spans="1:21" s="236" customFormat="1">
      <c r="A218" s="232"/>
      <c r="B218" s="314" t="s">
        <v>185</v>
      </c>
      <c r="C218" s="315" t="s">
        <v>1161</v>
      </c>
      <c r="D218" s="233"/>
      <c r="E218" s="314" t="s">
        <v>154</v>
      </c>
      <c r="F218" s="234" t="s">
        <v>147</v>
      </c>
      <c r="G218" s="316" t="s">
        <v>1094</v>
      </c>
      <c r="H218" s="316">
        <v>46303</v>
      </c>
      <c r="I218" s="317" t="s">
        <v>148</v>
      </c>
      <c r="J218" s="318">
        <v>25000</v>
      </c>
      <c r="K218" s="318">
        <v>24788.68</v>
      </c>
      <c r="L218" s="318">
        <v>253434.31</v>
      </c>
      <c r="M218" s="319">
        <v>25000</v>
      </c>
      <c r="N218" s="320">
        <v>5.8999999999999997E-2</v>
      </c>
      <c r="O218" s="321">
        <v>3.8815811571744157E-3</v>
      </c>
      <c r="P218" s="321">
        <v>0.2</v>
      </c>
      <c r="Q218" s="321">
        <v>0.25</v>
      </c>
      <c r="R218" s="237"/>
      <c r="T218" s="205"/>
    </row>
    <row r="219" spans="1:21" s="236" customFormat="1">
      <c r="A219" s="232"/>
      <c r="B219" s="314" t="s">
        <v>185</v>
      </c>
      <c r="C219" s="315" t="s">
        <v>1161</v>
      </c>
      <c r="D219" s="233"/>
      <c r="E219" s="314" t="s">
        <v>154</v>
      </c>
      <c r="F219" s="234" t="s">
        <v>147</v>
      </c>
      <c r="G219" s="316" t="s">
        <v>1131</v>
      </c>
      <c r="H219" s="316">
        <v>46303</v>
      </c>
      <c r="I219" s="317" t="s">
        <v>148</v>
      </c>
      <c r="J219" s="318">
        <v>25000</v>
      </c>
      <c r="K219" s="318">
        <v>24597.919999999998</v>
      </c>
      <c r="L219" s="318">
        <v>253434.31</v>
      </c>
      <c r="M219" s="319">
        <v>25000</v>
      </c>
      <c r="N219" s="320">
        <v>5.8999999999999997E-2</v>
      </c>
      <c r="O219" s="321">
        <v>3.8815811571744157E-3</v>
      </c>
      <c r="P219" s="321">
        <v>0.2</v>
      </c>
      <c r="Q219" s="321">
        <v>0.25</v>
      </c>
      <c r="R219" s="237"/>
      <c r="T219" s="205"/>
    </row>
    <row r="220" spans="1:21" s="236" customFormat="1">
      <c r="A220" s="232"/>
      <c r="B220" s="314" t="s">
        <v>185</v>
      </c>
      <c r="C220" s="315" t="s">
        <v>1162</v>
      </c>
      <c r="D220" s="233"/>
      <c r="E220" s="314" t="s">
        <v>154</v>
      </c>
      <c r="F220" s="234" t="s">
        <v>147</v>
      </c>
      <c r="G220" s="316" t="s">
        <v>1131</v>
      </c>
      <c r="H220" s="316">
        <v>46202</v>
      </c>
      <c r="I220" s="317" t="s">
        <v>148</v>
      </c>
      <c r="J220" s="318">
        <v>25000</v>
      </c>
      <c r="K220" s="318">
        <v>24597.919999999998</v>
      </c>
      <c r="L220" s="318">
        <v>100193.4</v>
      </c>
      <c r="M220" s="319">
        <v>25000</v>
      </c>
      <c r="N220" s="320">
        <v>6.4500000000000002E-2</v>
      </c>
      <c r="O220" s="321">
        <v>1.5345547077396074E-3</v>
      </c>
      <c r="P220" s="321">
        <v>0.2</v>
      </c>
      <c r="Q220" s="321">
        <v>0.25</v>
      </c>
      <c r="R220" s="237"/>
      <c r="T220" s="205"/>
    </row>
    <row r="221" spans="1:21" s="236" customFormat="1">
      <c r="A221" s="232"/>
      <c r="B221" s="314" t="s">
        <v>185</v>
      </c>
      <c r="C221" s="315" t="s">
        <v>1162</v>
      </c>
      <c r="D221" s="233"/>
      <c r="E221" s="314" t="s">
        <v>154</v>
      </c>
      <c r="F221" s="234" t="s">
        <v>147</v>
      </c>
      <c r="G221" s="316" t="s">
        <v>1102</v>
      </c>
      <c r="H221" s="316">
        <v>46202</v>
      </c>
      <c r="I221" s="317" t="s">
        <v>148</v>
      </c>
      <c r="J221" s="318">
        <v>250000</v>
      </c>
      <c r="K221" s="318">
        <v>250000</v>
      </c>
      <c r="L221" s="318">
        <v>100193.4</v>
      </c>
      <c r="M221" s="319">
        <v>250000</v>
      </c>
      <c r="N221" s="320">
        <v>6.4500000000000002E-2</v>
      </c>
      <c r="O221" s="321">
        <v>1.5345547077396074E-3</v>
      </c>
      <c r="P221" s="321">
        <v>0.2</v>
      </c>
      <c r="Q221" s="321">
        <v>0.25</v>
      </c>
      <c r="R221" s="237"/>
      <c r="T221" s="205"/>
    </row>
    <row r="222" spans="1:21" s="236" customFormat="1">
      <c r="A222" s="232"/>
      <c r="B222" s="314" t="s">
        <v>185</v>
      </c>
      <c r="C222" s="315" t="s">
        <v>1162</v>
      </c>
      <c r="D222" s="233"/>
      <c r="E222" s="314" t="s">
        <v>154</v>
      </c>
      <c r="F222" s="234" t="s">
        <v>147</v>
      </c>
      <c r="G222" s="316" t="s">
        <v>1102</v>
      </c>
      <c r="H222" s="316">
        <v>46202</v>
      </c>
      <c r="I222" s="317" t="s">
        <v>148</v>
      </c>
      <c r="J222" s="318">
        <v>250000</v>
      </c>
      <c r="K222" s="318">
        <v>250000</v>
      </c>
      <c r="L222" s="318">
        <v>100193.4</v>
      </c>
      <c r="M222" s="319">
        <v>250000</v>
      </c>
      <c r="N222" s="320">
        <v>6.4500000000000002E-2</v>
      </c>
      <c r="O222" s="321">
        <v>1.5345547077396074E-3</v>
      </c>
      <c r="P222" s="321">
        <v>0.2</v>
      </c>
      <c r="Q222" s="321">
        <v>0.25</v>
      </c>
      <c r="R222" s="237"/>
      <c r="T222" s="205"/>
    </row>
    <row r="223" spans="1:21" s="236" customFormat="1">
      <c r="A223" s="232"/>
      <c r="B223" s="314" t="s">
        <v>185</v>
      </c>
      <c r="C223" s="315" t="s">
        <v>1162</v>
      </c>
      <c r="D223" s="233"/>
      <c r="E223" s="314" t="s">
        <v>154</v>
      </c>
      <c r="F223" s="234" t="s">
        <v>147</v>
      </c>
      <c r="G223" s="316" t="s">
        <v>1102</v>
      </c>
      <c r="H223" s="316">
        <v>46202</v>
      </c>
      <c r="I223" s="317" t="s">
        <v>148</v>
      </c>
      <c r="J223" s="318">
        <v>250000</v>
      </c>
      <c r="K223" s="318">
        <v>250000</v>
      </c>
      <c r="L223" s="318">
        <v>100193.4</v>
      </c>
      <c r="M223" s="319">
        <v>250000</v>
      </c>
      <c r="N223" s="320">
        <v>6.4500000000000002E-2</v>
      </c>
      <c r="O223" s="321">
        <v>1.5345547077396074E-3</v>
      </c>
      <c r="P223" s="321">
        <v>0.2</v>
      </c>
      <c r="Q223" s="321">
        <v>0.25</v>
      </c>
      <c r="R223" s="238"/>
      <c r="S223" s="131"/>
      <c r="T223" s="235"/>
    </row>
    <row r="224" spans="1:21" s="236" customFormat="1" ht="15" customHeight="1">
      <c r="A224" s="232"/>
      <c r="B224" s="314" t="s">
        <v>185</v>
      </c>
      <c r="C224" s="315" t="s">
        <v>1162</v>
      </c>
      <c r="D224" s="233"/>
      <c r="E224" s="314" t="s">
        <v>154</v>
      </c>
      <c r="F224" s="234" t="s">
        <v>147</v>
      </c>
      <c r="G224" s="316" t="s">
        <v>1102</v>
      </c>
      <c r="H224" s="316">
        <v>46202</v>
      </c>
      <c r="I224" s="317" t="s">
        <v>148</v>
      </c>
      <c r="J224" s="318">
        <v>250000</v>
      </c>
      <c r="K224" s="318">
        <v>250000</v>
      </c>
      <c r="L224" s="318">
        <v>100193.4</v>
      </c>
      <c r="M224" s="319">
        <v>250000</v>
      </c>
      <c r="N224" s="320">
        <v>6.4500000000000002E-2</v>
      </c>
      <c r="O224" s="321">
        <v>1.5345547077396074E-3</v>
      </c>
      <c r="P224" s="321">
        <v>0.2</v>
      </c>
      <c r="Q224" s="321">
        <v>0.25</v>
      </c>
      <c r="R224" s="237"/>
      <c r="T224" s="205"/>
      <c r="U224" s="235"/>
    </row>
    <row r="225" spans="1:20" s="236" customFormat="1">
      <c r="A225" s="232"/>
      <c r="B225" s="314" t="s">
        <v>185</v>
      </c>
      <c r="C225" s="315" t="s">
        <v>1162</v>
      </c>
      <c r="D225" s="233"/>
      <c r="E225" s="314" t="s">
        <v>154</v>
      </c>
      <c r="F225" s="234" t="s">
        <v>147</v>
      </c>
      <c r="G225" s="316" t="s">
        <v>1102</v>
      </c>
      <c r="H225" s="316">
        <v>46029</v>
      </c>
      <c r="I225" s="317" t="s">
        <v>148</v>
      </c>
      <c r="J225" s="318">
        <v>250000</v>
      </c>
      <c r="K225" s="318">
        <v>250000</v>
      </c>
      <c r="L225" s="318">
        <v>24861.85</v>
      </c>
      <c r="M225" s="319">
        <v>250000</v>
      </c>
      <c r="N225" s="320">
        <v>5.2499999999999998E-2</v>
      </c>
      <c r="O225" s="321">
        <v>3.8078225672165991E-4</v>
      </c>
      <c r="P225" s="321">
        <v>0.2</v>
      </c>
      <c r="Q225" s="321">
        <v>0.25</v>
      </c>
      <c r="R225" s="237"/>
      <c r="T225" s="205"/>
    </row>
    <row r="226" spans="1:20" s="236" customFormat="1">
      <c r="A226" s="232"/>
      <c r="B226" s="314" t="s">
        <v>185</v>
      </c>
      <c r="C226" s="315" t="s">
        <v>1162</v>
      </c>
      <c r="D226" s="233"/>
      <c r="E226" s="314" t="s">
        <v>154</v>
      </c>
      <c r="F226" s="234" t="s">
        <v>147</v>
      </c>
      <c r="G226" s="316" t="s">
        <v>1102</v>
      </c>
      <c r="H226" s="316">
        <v>46048</v>
      </c>
      <c r="I226" s="317" t="s">
        <v>148</v>
      </c>
      <c r="J226" s="318">
        <v>250000</v>
      </c>
      <c r="K226" s="318">
        <v>250000</v>
      </c>
      <c r="L226" s="318">
        <v>25087.360000000001</v>
      </c>
      <c r="M226" s="319">
        <v>250000</v>
      </c>
      <c r="N226" s="320">
        <v>5.2499999999999998E-2</v>
      </c>
      <c r="O226" s="321">
        <v>3.8423615121114087E-4</v>
      </c>
      <c r="P226" s="321">
        <v>0.2</v>
      </c>
      <c r="Q226" s="321">
        <v>0.25</v>
      </c>
      <c r="R226" s="237"/>
      <c r="T226" s="205"/>
    </row>
    <row r="227" spans="1:20" s="236" customFormat="1">
      <c r="A227" s="232"/>
      <c r="B227" s="314" t="s">
        <v>185</v>
      </c>
      <c r="C227" s="315" t="s">
        <v>1162</v>
      </c>
      <c r="D227" s="233"/>
      <c r="E227" s="314" t="s">
        <v>154</v>
      </c>
      <c r="F227" s="234" t="s">
        <v>147</v>
      </c>
      <c r="G227" s="316" t="s">
        <v>1123</v>
      </c>
      <c r="H227" s="316">
        <v>46048</v>
      </c>
      <c r="I227" s="317" t="s">
        <v>148</v>
      </c>
      <c r="J227" s="318">
        <v>250000</v>
      </c>
      <c r="K227" s="318">
        <v>250000</v>
      </c>
      <c r="L227" s="318">
        <v>25087.360000000001</v>
      </c>
      <c r="M227" s="319">
        <v>250000</v>
      </c>
      <c r="N227" s="320">
        <v>5.2499999999999998E-2</v>
      </c>
      <c r="O227" s="321">
        <v>3.8423615121114087E-4</v>
      </c>
      <c r="P227" s="321">
        <v>0.2</v>
      </c>
      <c r="Q227" s="321">
        <v>0.25</v>
      </c>
      <c r="R227" s="237"/>
      <c r="T227" s="205"/>
    </row>
    <row r="228" spans="1:20" s="236" customFormat="1">
      <c r="A228" s="232"/>
      <c r="B228" s="314" t="s">
        <v>185</v>
      </c>
      <c r="C228" s="315" t="s">
        <v>1162</v>
      </c>
      <c r="D228" s="233"/>
      <c r="E228" s="314" t="s">
        <v>154</v>
      </c>
      <c r="F228" s="234" t="s">
        <v>147</v>
      </c>
      <c r="G228" s="316" t="s">
        <v>1123</v>
      </c>
      <c r="H228" s="316">
        <v>46048</v>
      </c>
      <c r="I228" s="317" t="s">
        <v>148</v>
      </c>
      <c r="J228" s="318">
        <v>250000</v>
      </c>
      <c r="K228" s="318">
        <v>250000</v>
      </c>
      <c r="L228" s="318">
        <v>25111.84</v>
      </c>
      <c r="M228" s="319">
        <v>250000</v>
      </c>
      <c r="N228" s="320">
        <v>5.2499999999999998E-2</v>
      </c>
      <c r="O228" s="321">
        <v>3.8461108508149028E-4</v>
      </c>
      <c r="P228" s="321">
        <v>0.2</v>
      </c>
      <c r="Q228" s="321">
        <v>0.25</v>
      </c>
      <c r="R228" s="237"/>
      <c r="T228" s="205"/>
    </row>
    <row r="229" spans="1:20" s="236" customFormat="1">
      <c r="A229" s="232"/>
      <c r="B229" s="314" t="s">
        <v>185</v>
      </c>
      <c r="C229" s="315" t="s">
        <v>1162</v>
      </c>
      <c r="D229" s="233"/>
      <c r="E229" s="314" t="s">
        <v>154</v>
      </c>
      <c r="F229" s="234" t="s">
        <v>147</v>
      </c>
      <c r="G229" s="316" t="s">
        <v>1082</v>
      </c>
      <c r="H229" s="316">
        <v>46048</v>
      </c>
      <c r="I229" s="317" t="s">
        <v>148</v>
      </c>
      <c r="J229" s="318">
        <v>250000</v>
      </c>
      <c r="K229" s="318">
        <v>250044.52</v>
      </c>
      <c r="L229" s="318">
        <v>25111.84</v>
      </c>
      <c r="M229" s="319">
        <v>250000</v>
      </c>
      <c r="N229" s="320">
        <v>5.2499999999999998E-2</v>
      </c>
      <c r="O229" s="321">
        <v>3.8461108508149028E-4</v>
      </c>
      <c r="P229" s="321">
        <v>0.2</v>
      </c>
      <c r="Q229" s="321">
        <v>0.25</v>
      </c>
      <c r="R229" s="237"/>
      <c r="T229" s="205"/>
    </row>
    <row r="230" spans="1:20" s="236" customFormat="1">
      <c r="A230" s="232"/>
      <c r="B230" s="314" t="s">
        <v>185</v>
      </c>
      <c r="C230" s="315" t="s">
        <v>1162</v>
      </c>
      <c r="D230" s="233"/>
      <c r="E230" s="314" t="s">
        <v>154</v>
      </c>
      <c r="F230" s="234" t="s">
        <v>147</v>
      </c>
      <c r="G230" s="316" t="s">
        <v>1082</v>
      </c>
      <c r="H230" s="316">
        <v>46000</v>
      </c>
      <c r="I230" s="317" t="s">
        <v>148</v>
      </c>
      <c r="J230" s="318">
        <v>250000</v>
      </c>
      <c r="K230" s="318">
        <v>250044.52</v>
      </c>
      <c r="L230" s="318">
        <v>250950</v>
      </c>
      <c r="M230" s="319">
        <v>250000</v>
      </c>
      <c r="N230" s="320">
        <v>6.6500000000000004E-2</v>
      </c>
      <c r="O230" s="321">
        <v>3.8435316488636428E-3</v>
      </c>
      <c r="P230" s="321">
        <v>0.2</v>
      </c>
      <c r="Q230" s="321">
        <v>0.25</v>
      </c>
      <c r="R230" s="237"/>
      <c r="T230" s="205"/>
    </row>
    <row r="231" spans="1:20" s="236" customFormat="1">
      <c r="A231" s="232"/>
      <c r="B231" s="314" t="s">
        <v>185</v>
      </c>
      <c r="C231" s="315" t="s">
        <v>1162</v>
      </c>
      <c r="D231" s="233"/>
      <c r="E231" s="314" t="s">
        <v>154</v>
      </c>
      <c r="F231" s="234" t="s">
        <v>147</v>
      </c>
      <c r="G231" s="316" t="s">
        <v>1124</v>
      </c>
      <c r="H231" s="316">
        <v>46000</v>
      </c>
      <c r="I231" s="317" t="s">
        <v>148</v>
      </c>
      <c r="J231" s="318">
        <v>100000</v>
      </c>
      <c r="K231" s="318">
        <v>100017.81</v>
      </c>
      <c r="L231" s="318">
        <v>250950</v>
      </c>
      <c r="M231" s="319">
        <v>100000</v>
      </c>
      <c r="N231" s="320">
        <v>6.6500000000000004E-2</v>
      </c>
      <c r="O231" s="321">
        <v>3.8435316488636428E-3</v>
      </c>
      <c r="P231" s="321">
        <v>0.2</v>
      </c>
      <c r="Q231" s="321">
        <v>0.25</v>
      </c>
      <c r="R231" s="237"/>
      <c r="T231" s="205"/>
    </row>
    <row r="232" spans="1:20" s="236" customFormat="1">
      <c r="A232" s="232"/>
      <c r="B232" s="314" t="s">
        <v>185</v>
      </c>
      <c r="C232" s="315" t="s">
        <v>1162</v>
      </c>
      <c r="D232" s="233"/>
      <c r="E232" s="314" t="s">
        <v>154</v>
      </c>
      <c r="F232" s="234" t="s">
        <v>147</v>
      </c>
      <c r="G232" s="316" t="s">
        <v>1124</v>
      </c>
      <c r="H232" s="316">
        <v>46000</v>
      </c>
      <c r="I232" s="317" t="s">
        <v>148</v>
      </c>
      <c r="J232" s="318">
        <v>100000</v>
      </c>
      <c r="K232" s="318">
        <v>100017.81</v>
      </c>
      <c r="L232" s="318">
        <v>250950</v>
      </c>
      <c r="M232" s="319">
        <v>100000</v>
      </c>
      <c r="N232" s="320">
        <v>6.6500000000000004E-2</v>
      </c>
      <c r="O232" s="321">
        <v>3.8435316488636428E-3</v>
      </c>
      <c r="P232" s="321">
        <v>0.2</v>
      </c>
      <c r="Q232" s="321">
        <v>0.25</v>
      </c>
      <c r="R232" s="237"/>
      <c r="T232" s="205"/>
    </row>
    <row r="233" spans="1:20" s="236" customFormat="1">
      <c r="A233" s="232"/>
      <c r="B233" s="314" t="s">
        <v>185</v>
      </c>
      <c r="C233" s="315" t="s">
        <v>1162</v>
      </c>
      <c r="D233" s="233"/>
      <c r="E233" s="314" t="s">
        <v>154</v>
      </c>
      <c r="F233" s="234" t="s">
        <v>147</v>
      </c>
      <c r="G233" s="316" t="s">
        <v>1124</v>
      </c>
      <c r="H233" s="316">
        <v>46000</v>
      </c>
      <c r="I233" s="317" t="s">
        <v>148</v>
      </c>
      <c r="J233" s="318">
        <v>100000</v>
      </c>
      <c r="K233" s="318">
        <v>100017.81</v>
      </c>
      <c r="L233" s="318">
        <v>250950</v>
      </c>
      <c r="M233" s="319">
        <v>100000</v>
      </c>
      <c r="N233" s="320">
        <v>6.6500000000000004E-2</v>
      </c>
      <c r="O233" s="321">
        <v>3.8435316488636428E-3</v>
      </c>
      <c r="P233" s="321">
        <v>0.2</v>
      </c>
      <c r="Q233" s="321">
        <v>0.25</v>
      </c>
      <c r="R233" s="237"/>
      <c r="T233" s="205"/>
    </row>
    <row r="234" spans="1:20" s="236" customFormat="1">
      <c r="A234" s="232"/>
      <c r="B234" s="314" t="s">
        <v>185</v>
      </c>
      <c r="C234" s="315" t="s">
        <v>1162</v>
      </c>
      <c r="D234" s="233"/>
      <c r="E234" s="314" t="s">
        <v>154</v>
      </c>
      <c r="F234" s="234" t="s">
        <v>147</v>
      </c>
      <c r="G234" s="316" t="s">
        <v>1124</v>
      </c>
      <c r="H234" s="316">
        <v>46000</v>
      </c>
      <c r="I234" s="317" t="s">
        <v>148</v>
      </c>
      <c r="J234" s="318">
        <v>200000</v>
      </c>
      <c r="K234" s="318">
        <v>200035.62</v>
      </c>
      <c r="L234" s="318">
        <v>250950</v>
      </c>
      <c r="M234" s="319">
        <v>200000</v>
      </c>
      <c r="N234" s="320">
        <v>6.6500000000000004E-2</v>
      </c>
      <c r="O234" s="321">
        <v>3.8435316488636428E-3</v>
      </c>
      <c r="P234" s="321">
        <v>0.2</v>
      </c>
      <c r="Q234" s="321">
        <v>0.25</v>
      </c>
      <c r="R234" s="237"/>
      <c r="T234" s="205"/>
    </row>
    <row r="235" spans="1:20" s="236" customFormat="1">
      <c r="A235" s="232"/>
      <c r="B235" s="314" t="s">
        <v>185</v>
      </c>
      <c r="C235" s="315" t="s">
        <v>1162</v>
      </c>
      <c r="D235" s="233"/>
      <c r="E235" s="314" t="s">
        <v>154</v>
      </c>
      <c r="F235" s="234" t="s">
        <v>147</v>
      </c>
      <c r="G235" s="316" t="s">
        <v>1117</v>
      </c>
      <c r="H235" s="316">
        <v>46000</v>
      </c>
      <c r="I235" s="317" t="s">
        <v>148</v>
      </c>
      <c r="J235" s="318">
        <v>200000</v>
      </c>
      <c r="K235" s="318">
        <v>200000</v>
      </c>
      <c r="L235" s="318">
        <v>250950</v>
      </c>
      <c r="M235" s="319">
        <v>200000</v>
      </c>
      <c r="N235" s="320">
        <v>6.6500000000000004E-2</v>
      </c>
      <c r="O235" s="321">
        <v>3.8435316488636428E-3</v>
      </c>
      <c r="P235" s="321">
        <v>0.2</v>
      </c>
      <c r="Q235" s="321">
        <v>0.25</v>
      </c>
      <c r="R235" s="237"/>
      <c r="T235" s="205"/>
    </row>
    <row r="236" spans="1:20" s="236" customFormat="1">
      <c r="A236" s="232"/>
      <c r="B236" s="314" t="s">
        <v>185</v>
      </c>
      <c r="C236" s="315" t="s">
        <v>1162</v>
      </c>
      <c r="D236" s="233"/>
      <c r="E236" s="314" t="s">
        <v>154</v>
      </c>
      <c r="F236" s="234" t="s">
        <v>147</v>
      </c>
      <c r="G236" s="316" t="s">
        <v>1117</v>
      </c>
      <c r="H236" s="316">
        <v>46069</v>
      </c>
      <c r="I236" s="317" t="s">
        <v>148</v>
      </c>
      <c r="J236" s="318">
        <v>100000</v>
      </c>
      <c r="K236" s="318">
        <v>100000</v>
      </c>
      <c r="L236" s="318">
        <v>251772.79</v>
      </c>
      <c r="M236" s="319">
        <v>100000</v>
      </c>
      <c r="N236" s="320">
        <v>6.5000000000000002E-2</v>
      </c>
      <c r="O236" s="321">
        <v>3.8561334396800149E-3</v>
      </c>
      <c r="P236" s="321">
        <v>0.2</v>
      </c>
      <c r="Q236" s="321">
        <v>0.25</v>
      </c>
      <c r="R236" s="237"/>
      <c r="T236" s="205"/>
    </row>
    <row r="237" spans="1:20" s="236" customFormat="1">
      <c r="A237" s="232"/>
      <c r="B237" s="314" t="s">
        <v>185</v>
      </c>
      <c r="C237" s="315" t="s">
        <v>1162</v>
      </c>
      <c r="D237" s="233"/>
      <c r="E237" s="314" t="s">
        <v>154</v>
      </c>
      <c r="F237" s="234" t="s">
        <v>147</v>
      </c>
      <c r="G237" s="316" t="s">
        <v>1117</v>
      </c>
      <c r="H237" s="316">
        <v>46069</v>
      </c>
      <c r="I237" s="317" t="s">
        <v>148</v>
      </c>
      <c r="J237" s="318">
        <v>100000</v>
      </c>
      <c r="K237" s="318">
        <v>100000</v>
      </c>
      <c r="L237" s="318">
        <v>251772.79</v>
      </c>
      <c r="M237" s="319">
        <v>100000</v>
      </c>
      <c r="N237" s="320">
        <v>6.5000000000000002E-2</v>
      </c>
      <c r="O237" s="321">
        <v>3.8561334396800149E-3</v>
      </c>
      <c r="P237" s="321">
        <v>0.2</v>
      </c>
      <c r="Q237" s="321">
        <v>0.25</v>
      </c>
      <c r="R237" s="237"/>
      <c r="T237" s="205"/>
    </row>
    <row r="238" spans="1:20" s="236" customFormat="1">
      <c r="A238" s="232"/>
      <c r="B238" s="314" t="s">
        <v>185</v>
      </c>
      <c r="C238" s="315" t="s">
        <v>1162</v>
      </c>
      <c r="D238" s="233"/>
      <c r="E238" s="314" t="s">
        <v>154</v>
      </c>
      <c r="F238" s="234" t="s">
        <v>147</v>
      </c>
      <c r="G238" s="316" t="s">
        <v>1117</v>
      </c>
      <c r="H238" s="316">
        <v>46069</v>
      </c>
      <c r="I238" s="317" t="s">
        <v>148</v>
      </c>
      <c r="J238" s="318">
        <v>100000</v>
      </c>
      <c r="K238" s="318">
        <v>100000</v>
      </c>
      <c r="L238" s="318">
        <v>251595.28</v>
      </c>
      <c r="M238" s="319">
        <v>100000</v>
      </c>
      <c r="N238" s="320">
        <v>6.5000000000000002E-2</v>
      </c>
      <c r="O238" s="321">
        <v>3.8534147096421991E-3</v>
      </c>
      <c r="P238" s="321">
        <v>0.2</v>
      </c>
      <c r="Q238" s="321">
        <v>0.25</v>
      </c>
      <c r="R238" s="237"/>
      <c r="T238" s="205"/>
    </row>
    <row r="239" spans="1:20" s="236" customFormat="1">
      <c r="A239" s="232"/>
      <c r="B239" s="314" t="s">
        <v>185</v>
      </c>
      <c r="C239" s="315" t="s">
        <v>1162</v>
      </c>
      <c r="D239" s="233"/>
      <c r="E239" s="314" t="s">
        <v>154</v>
      </c>
      <c r="F239" s="234" t="s">
        <v>147</v>
      </c>
      <c r="G239" s="316" t="s">
        <v>1132</v>
      </c>
      <c r="H239" s="316">
        <v>46069</v>
      </c>
      <c r="I239" s="317" t="s">
        <v>148</v>
      </c>
      <c r="J239" s="318">
        <v>100000</v>
      </c>
      <c r="K239" s="318">
        <v>100000</v>
      </c>
      <c r="L239" s="318">
        <v>251595.28</v>
      </c>
      <c r="M239" s="319">
        <v>100000</v>
      </c>
      <c r="N239" s="320">
        <v>6.5000000000000002E-2</v>
      </c>
      <c r="O239" s="321">
        <v>3.8534147096421991E-3</v>
      </c>
      <c r="P239" s="321">
        <v>0.2</v>
      </c>
      <c r="Q239" s="321">
        <v>0.25</v>
      </c>
      <c r="R239" s="237"/>
      <c r="T239" s="205"/>
    </row>
    <row r="240" spans="1:20" s="236" customFormat="1">
      <c r="A240" s="232"/>
      <c r="B240" s="314" t="s">
        <v>185</v>
      </c>
      <c r="C240" s="315" t="s">
        <v>1162</v>
      </c>
      <c r="D240" s="233"/>
      <c r="E240" s="314" t="s">
        <v>154</v>
      </c>
      <c r="F240" s="234" t="s">
        <v>147</v>
      </c>
      <c r="G240" s="316" t="s">
        <v>1132</v>
      </c>
      <c r="H240" s="316">
        <v>46097</v>
      </c>
      <c r="I240" s="317" t="s">
        <v>148</v>
      </c>
      <c r="J240" s="318">
        <v>100000</v>
      </c>
      <c r="K240" s="318">
        <v>100000</v>
      </c>
      <c r="L240" s="318">
        <v>100389.17</v>
      </c>
      <c r="M240" s="319">
        <v>100000</v>
      </c>
      <c r="N240" s="320">
        <v>6.5000000000000002E-2</v>
      </c>
      <c r="O240" s="321">
        <v>1.5375531065875774E-3</v>
      </c>
      <c r="P240" s="321">
        <v>0.2</v>
      </c>
      <c r="Q240" s="321">
        <v>0.25</v>
      </c>
      <c r="R240" s="237"/>
      <c r="T240" s="205"/>
    </row>
    <row r="241" spans="1:20" s="236" customFormat="1">
      <c r="A241" s="232"/>
      <c r="B241" s="314" t="s">
        <v>185</v>
      </c>
      <c r="C241" s="315" t="s">
        <v>1162</v>
      </c>
      <c r="D241" s="233"/>
      <c r="E241" s="314" t="s">
        <v>154</v>
      </c>
      <c r="F241" s="234" t="s">
        <v>147</v>
      </c>
      <c r="G241" s="316" t="s">
        <v>1132</v>
      </c>
      <c r="H241" s="316">
        <v>46097</v>
      </c>
      <c r="I241" s="317" t="s">
        <v>148</v>
      </c>
      <c r="J241" s="318">
        <v>100000</v>
      </c>
      <c r="K241" s="318">
        <v>100000</v>
      </c>
      <c r="L241" s="318">
        <v>100389.17</v>
      </c>
      <c r="M241" s="319">
        <v>100000</v>
      </c>
      <c r="N241" s="320">
        <v>6.5000000000000002E-2</v>
      </c>
      <c r="O241" s="321">
        <v>1.5375531065875774E-3</v>
      </c>
      <c r="P241" s="321">
        <v>0.2</v>
      </c>
      <c r="Q241" s="321">
        <v>0.25</v>
      </c>
      <c r="R241" s="237"/>
      <c r="T241" s="205"/>
    </row>
    <row r="242" spans="1:20" s="236" customFormat="1">
      <c r="A242" s="232"/>
      <c r="B242" s="314" t="s">
        <v>185</v>
      </c>
      <c r="C242" s="315" t="s">
        <v>1162</v>
      </c>
      <c r="D242" s="233"/>
      <c r="E242" s="314" t="s">
        <v>154</v>
      </c>
      <c r="F242" s="234" t="s">
        <v>147</v>
      </c>
      <c r="G242" s="316" t="s">
        <v>1132</v>
      </c>
      <c r="H242" s="316">
        <v>46097</v>
      </c>
      <c r="I242" s="317" t="s">
        <v>148</v>
      </c>
      <c r="J242" s="318">
        <v>100000</v>
      </c>
      <c r="K242" s="318">
        <v>100000</v>
      </c>
      <c r="L242" s="318">
        <v>100389.17</v>
      </c>
      <c r="M242" s="319">
        <v>100000</v>
      </c>
      <c r="N242" s="320">
        <v>6.5000000000000002E-2</v>
      </c>
      <c r="O242" s="321">
        <v>1.5375531065875774E-3</v>
      </c>
      <c r="P242" s="321">
        <v>0.2</v>
      </c>
      <c r="Q242" s="321">
        <v>0.25</v>
      </c>
      <c r="R242" s="237"/>
      <c r="T242" s="205"/>
    </row>
    <row r="243" spans="1:20" s="236" customFormat="1">
      <c r="A243" s="232"/>
      <c r="B243" s="314" t="s">
        <v>185</v>
      </c>
      <c r="C243" s="315" t="s">
        <v>1162</v>
      </c>
      <c r="D243" s="233"/>
      <c r="E243" s="314" t="s">
        <v>154</v>
      </c>
      <c r="F243" s="234" t="s">
        <v>147</v>
      </c>
      <c r="G243" s="316" t="s">
        <v>1132</v>
      </c>
      <c r="H243" s="316">
        <v>46097</v>
      </c>
      <c r="I243" s="317" t="s">
        <v>148</v>
      </c>
      <c r="J243" s="318">
        <v>100000</v>
      </c>
      <c r="K243" s="318">
        <v>100000</v>
      </c>
      <c r="L243" s="318">
        <v>200778.34</v>
      </c>
      <c r="M243" s="319">
        <v>100000</v>
      </c>
      <c r="N243" s="320">
        <v>6.5000000000000002E-2</v>
      </c>
      <c r="O243" s="321">
        <v>3.0751062131751548E-3</v>
      </c>
      <c r="P243" s="321">
        <v>0.2</v>
      </c>
      <c r="Q243" s="321">
        <v>0.25</v>
      </c>
      <c r="R243" s="237"/>
      <c r="T243" s="205"/>
    </row>
    <row r="244" spans="1:20" s="236" customFormat="1">
      <c r="A244" s="232"/>
      <c r="B244" s="314" t="s">
        <v>185</v>
      </c>
      <c r="C244" s="315" t="s">
        <v>1162</v>
      </c>
      <c r="D244" s="233"/>
      <c r="E244" s="314" t="s">
        <v>154</v>
      </c>
      <c r="F244" s="234" t="s">
        <v>147</v>
      </c>
      <c r="G244" s="316" t="s">
        <v>1133</v>
      </c>
      <c r="H244" s="316">
        <v>46097</v>
      </c>
      <c r="I244" s="317" t="s">
        <v>148</v>
      </c>
      <c r="J244" s="318">
        <v>523000</v>
      </c>
      <c r="K244" s="318">
        <v>22351.63</v>
      </c>
      <c r="L244" s="318">
        <v>200424.35</v>
      </c>
      <c r="M244" s="319">
        <v>523000</v>
      </c>
      <c r="N244" s="320">
        <v>6.5000000000000002E-2</v>
      </c>
      <c r="O244" s="321">
        <v>3.0696845285033826E-3</v>
      </c>
      <c r="P244" s="321">
        <v>0.2</v>
      </c>
      <c r="Q244" s="321">
        <v>0.25</v>
      </c>
      <c r="R244" s="237"/>
      <c r="T244" s="205"/>
    </row>
    <row r="245" spans="1:20" s="236" customFormat="1">
      <c r="A245" s="232"/>
      <c r="B245" s="314" t="s">
        <v>185</v>
      </c>
      <c r="C245" s="315" t="s">
        <v>1162</v>
      </c>
      <c r="D245" s="233"/>
      <c r="E245" s="314" t="s">
        <v>154</v>
      </c>
      <c r="F245" s="234" t="s">
        <v>147</v>
      </c>
      <c r="G245" s="316" t="s">
        <v>1133</v>
      </c>
      <c r="H245" s="316">
        <v>46097</v>
      </c>
      <c r="I245" s="317" t="s">
        <v>148</v>
      </c>
      <c r="J245" s="318">
        <v>510300</v>
      </c>
      <c r="K245" s="318">
        <v>10133.35</v>
      </c>
      <c r="L245" s="318">
        <v>100212.18</v>
      </c>
      <c r="M245" s="319">
        <v>510300</v>
      </c>
      <c r="N245" s="320">
        <v>6.5000000000000002E-2</v>
      </c>
      <c r="O245" s="321">
        <v>1.5348423408313215E-3</v>
      </c>
      <c r="P245" s="321">
        <v>0.2</v>
      </c>
      <c r="Q245" s="321">
        <v>0.25</v>
      </c>
      <c r="R245" s="237"/>
      <c r="T245" s="205"/>
    </row>
    <row r="246" spans="1:20" s="236" customFormat="1">
      <c r="A246" s="232"/>
      <c r="B246" s="314" t="s">
        <v>185</v>
      </c>
      <c r="C246" s="315" t="s">
        <v>1162</v>
      </c>
      <c r="D246" s="233"/>
      <c r="E246" s="314" t="s">
        <v>154</v>
      </c>
      <c r="F246" s="234" t="s">
        <v>147</v>
      </c>
      <c r="G246" s="316" t="s">
        <v>1124</v>
      </c>
      <c r="H246" s="316">
        <v>46097</v>
      </c>
      <c r="I246" s="317" t="s">
        <v>148</v>
      </c>
      <c r="J246" s="318">
        <v>511000</v>
      </c>
      <c r="K246" s="318">
        <v>499704.91</v>
      </c>
      <c r="L246" s="318">
        <v>100212.18</v>
      </c>
      <c r="M246" s="319">
        <v>511000</v>
      </c>
      <c r="N246" s="320">
        <v>6.5000000000000002E-2</v>
      </c>
      <c r="O246" s="321">
        <v>1.5348423408313215E-3</v>
      </c>
      <c r="P246" s="321">
        <v>0.2</v>
      </c>
      <c r="Q246" s="321">
        <v>0.25</v>
      </c>
      <c r="R246" s="237"/>
      <c r="T246" s="205"/>
    </row>
    <row r="247" spans="1:20" s="236" customFormat="1">
      <c r="A247" s="232"/>
      <c r="B247" s="314" t="s">
        <v>185</v>
      </c>
      <c r="C247" s="315" t="s">
        <v>1162</v>
      </c>
      <c r="D247" s="233"/>
      <c r="E247" s="314" t="s">
        <v>154</v>
      </c>
      <c r="F247" s="234" t="s">
        <v>147</v>
      </c>
      <c r="G247" s="316" t="s">
        <v>1134</v>
      </c>
      <c r="H247" s="316">
        <v>46097</v>
      </c>
      <c r="I247" s="317" t="s">
        <v>148</v>
      </c>
      <c r="J247" s="318">
        <v>781000</v>
      </c>
      <c r="K247" s="318">
        <v>763443.35</v>
      </c>
      <c r="L247" s="318">
        <v>100212.18</v>
      </c>
      <c r="M247" s="319">
        <v>781000</v>
      </c>
      <c r="N247" s="320">
        <v>6.5000000000000002E-2</v>
      </c>
      <c r="O247" s="321">
        <v>1.5348423408313215E-3</v>
      </c>
      <c r="P247" s="321">
        <v>0.2</v>
      </c>
      <c r="Q247" s="321">
        <v>0.25</v>
      </c>
      <c r="R247" s="237"/>
      <c r="T247" s="205"/>
    </row>
    <row r="248" spans="1:20" s="236" customFormat="1">
      <c r="A248" s="232"/>
      <c r="B248" s="314" t="s">
        <v>185</v>
      </c>
      <c r="C248" s="315" t="s">
        <v>1162</v>
      </c>
      <c r="D248" s="233"/>
      <c r="E248" s="314" t="s">
        <v>154</v>
      </c>
      <c r="F248" s="234" t="s">
        <v>147</v>
      </c>
      <c r="G248" s="316" t="s">
        <v>1133</v>
      </c>
      <c r="H248" s="316">
        <v>46132</v>
      </c>
      <c r="I248" s="317" t="s">
        <v>148</v>
      </c>
      <c r="J248" s="318">
        <v>768000</v>
      </c>
      <c r="K248" s="318">
        <v>17827.38</v>
      </c>
      <c r="L248" s="318">
        <v>101425.21</v>
      </c>
      <c r="M248" s="319">
        <v>768000</v>
      </c>
      <c r="N248" s="320">
        <v>6.3500000000000001E-2</v>
      </c>
      <c r="O248" s="321">
        <v>1.553421018639734E-3</v>
      </c>
      <c r="P248" s="321">
        <v>0.2</v>
      </c>
      <c r="Q248" s="321">
        <v>0.25</v>
      </c>
      <c r="R248" s="237"/>
      <c r="T248" s="205"/>
    </row>
    <row r="249" spans="1:20" s="236" customFormat="1">
      <c r="A249" s="232"/>
      <c r="B249" s="314" t="s">
        <v>185</v>
      </c>
      <c r="C249" s="315" t="s">
        <v>1162</v>
      </c>
      <c r="D249" s="233"/>
      <c r="E249" s="314" t="s">
        <v>154</v>
      </c>
      <c r="F249" s="234" t="s">
        <v>147</v>
      </c>
      <c r="G249" s="316" t="s">
        <v>1133</v>
      </c>
      <c r="H249" s="316">
        <v>46132</v>
      </c>
      <c r="I249" s="317" t="s">
        <v>148</v>
      </c>
      <c r="J249" s="318">
        <v>527000</v>
      </c>
      <c r="K249" s="318">
        <v>21576.28</v>
      </c>
      <c r="L249" s="318">
        <v>101425.21</v>
      </c>
      <c r="M249" s="319">
        <v>527000</v>
      </c>
      <c r="N249" s="320">
        <v>6.3500000000000001E-2</v>
      </c>
      <c r="O249" s="321">
        <v>1.553421018639734E-3</v>
      </c>
      <c r="P249" s="321">
        <v>0.2</v>
      </c>
      <c r="Q249" s="321">
        <v>0.25</v>
      </c>
      <c r="R249" s="237"/>
      <c r="T249" s="205"/>
    </row>
    <row r="250" spans="1:20" s="236" customFormat="1">
      <c r="A250" s="232"/>
      <c r="B250" s="314" t="s">
        <v>185</v>
      </c>
      <c r="C250" s="315" t="s">
        <v>1162</v>
      </c>
      <c r="D250" s="233"/>
      <c r="E250" s="314" t="s">
        <v>154</v>
      </c>
      <c r="F250" s="234" t="s">
        <v>147</v>
      </c>
      <c r="G250" s="316" t="s">
        <v>1120</v>
      </c>
      <c r="H250" s="316">
        <v>46132</v>
      </c>
      <c r="I250" s="317" t="s">
        <v>148</v>
      </c>
      <c r="J250" s="318">
        <v>517000</v>
      </c>
      <c r="K250" s="318">
        <v>506360.14</v>
      </c>
      <c r="L250" s="318">
        <v>101425.21</v>
      </c>
      <c r="M250" s="319">
        <v>517000</v>
      </c>
      <c r="N250" s="320">
        <v>6.3500000000000001E-2</v>
      </c>
      <c r="O250" s="321">
        <v>1.553421018639734E-3</v>
      </c>
      <c r="P250" s="321">
        <v>0.2</v>
      </c>
      <c r="Q250" s="321">
        <v>0.25</v>
      </c>
      <c r="R250" s="237"/>
      <c r="T250" s="205"/>
    </row>
    <row r="251" spans="1:20" s="236" customFormat="1">
      <c r="A251" s="232"/>
      <c r="B251" s="314" t="s">
        <v>185</v>
      </c>
      <c r="C251" s="315" t="s">
        <v>1162</v>
      </c>
      <c r="D251" s="233"/>
      <c r="E251" s="314" t="s">
        <v>154</v>
      </c>
      <c r="F251" s="234" t="s">
        <v>147</v>
      </c>
      <c r="G251" s="316" t="s">
        <v>1133</v>
      </c>
      <c r="H251" s="316">
        <v>46132</v>
      </c>
      <c r="I251" s="317" t="s">
        <v>148</v>
      </c>
      <c r="J251" s="318">
        <v>150000</v>
      </c>
      <c r="K251" s="318">
        <v>161006.79</v>
      </c>
      <c r="L251" s="318">
        <v>101425.21</v>
      </c>
      <c r="M251" s="319">
        <v>150000</v>
      </c>
      <c r="N251" s="320">
        <v>6.3500000000000001E-2</v>
      </c>
      <c r="O251" s="321">
        <v>1.553421018639734E-3</v>
      </c>
      <c r="P251" s="321">
        <v>0.2</v>
      </c>
      <c r="Q251" s="321">
        <v>0.25</v>
      </c>
      <c r="R251" s="237"/>
      <c r="T251" s="205"/>
    </row>
    <row r="252" spans="1:20" s="236" customFormat="1">
      <c r="A252" s="232"/>
      <c r="B252" s="314" t="s">
        <v>185</v>
      </c>
      <c r="C252" s="315" t="s">
        <v>1162</v>
      </c>
      <c r="D252" s="233"/>
      <c r="E252" s="314" t="s">
        <v>154</v>
      </c>
      <c r="F252" s="234" t="s">
        <v>147</v>
      </c>
      <c r="G252" s="316" t="s">
        <v>1133</v>
      </c>
      <c r="H252" s="316">
        <v>46132</v>
      </c>
      <c r="I252" s="317" t="s">
        <v>148</v>
      </c>
      <c r="J252" s="318">
        <v>150000</v>
      </c>
      <c r="K252" s="318">
        <v>161006.79</v>
      </c>
      <c r="L252" s="318">
        <v>101425.21</v>
      </c>
      <c r="M252" s="319">
        <v>150000</v>
      </c>
      <c r="N252" s="320">
        <v>6.3500000000000001E-2</v>
      </c>
      <c r="O252" s="321">
        <v>1.553421018639734E-3</v>
      </c>
      <c r="P252" s="321">
        <v>0.2</v>
      </c>
      <c r="Q252" s="321">
        <v>0.25</v>
      </c>
      <c r="R252" s="237"/>
      <c r="T252" s="205"/>
    </row>
    <row r="253" spans="1:20" s="236" customFormat="1">
      <c r="A253" s="232"/>
      <c r="B253" s="314" t="s">
        <v>185</v>
      </c>
      <c r="C253" s="315" t="s">
        <v>1163</v>
      </c>
      <c r="D253" s="233"/>
      <c r="E253" s="314" t="s">
        <v>154</v>
      </c>
      <c r="F253" s="234" t="s">
        <v>147</v>
      </c>
      <c r="G253" s="316" t="s">
        <v>1135</v>
      </c>
      <c r="H253" s="316">
        <v>45672</v>
      </c>
      <c r="I253" s="317" t="s">
        <v>148</v>
      </c>
      <c r="J253" s="318">
        <v>25000</v>
      </c>
      <c r="K253" s="318">
        <v>25006.83</v>
      </c>
      <c r="L253" s="318">
        <v>162097.01</v>
      </c>
      <c r="M253" s="319">
        <v>25000</v>
      </c>
      <c r="N253" s="320">
        <v>5.5E-2</v>
      </c>
      <c r="O253" s="321">
        <v>2.4826658223596988E-3</v>
      </c>
      <c r="P253" s="321">
        <v>0.2</v>
      </c>
      <c r="Q253" s="321">
        <v>0.25</v>
      </c>
      <c r="R253" s="237"/>
      <c r="T253" s="205"/>
    </row>
    <row r="254" spans="1:20" s="236" customFormat="1">
      <c r="A254" s="232"/>
      <c r="B254" s="314" t="s">
        <v>185</v>
      </c>
      <c r="C254" s="315" t="s">
        <v>1163</v>
      </c>
      <c r="D254" s="233"/>
      <c r="E254" s="314" t="s">
        <v>154</v>
      </c>
      <c r="F254" s="234" t="s">
        <v>147</v>
      </c>
      <c r="G254" s="316" t="s">
        <v>1135</v>
      </c>
      <c r="H254" s="316">
        <v>45672</v>
      </c>
      <c r="I254" s="317" t="s">
        <v>148</v>
      </c>
      <c r="J254" s="318">
        <v>25000</v>
      </c>
      <c r="K254" s="318">
        <v>25006.83</v>
      </c>
      <c r="L254" s="318">
        <v>162097.01</v>
      </c>
      <c r="M254" s="319">
        <v>25000</v>
      </c>
      <c r="N254" s="320">
        <v>5.5E-2</v>
      </c>
      <c r="O254" s="321">
        <v>2.4826658223596988E-3</v>
      </c>
      <c r="P254" s="321">
        <v>0.2</v>
      </c>
      <c r="Q254" s="321">
        <v>0.25</v>
      </c>
      <c r="R254" s="237"/>
      <c r="T254" s="205"/>
    </row>
    <row r="255" spans="1:20" s="236" customFormat="1">
      <c r="A255" s="232"/>
      <c r="B255" s="314" t="s">
        <v>185</v>
      </c>
      <c r="C255" s="315" t="s">
        <v>1163</v>
      </c>
      <c r="D255" s="233"/>
      <c r="E255" s="314" t="s">
        <v>154</v>
      </c>
      <c r="F255" s="234" t="s">
        <v>147</v>
      </c>
      <c r="G255" s="316" t="s">
        <v>1135</v>
      </c>
      <c r="H255" s="316">
        <v>46324</v>
      </c>
      <c r="I255" s="317" t="s">
        <v>148</v>
      </c>
      <c r="J255" s="318">
        <v>25000</v>
      </c>
      <c r="K255" s="318">
        <v>25006.83</v>
      </c>
      <c r="L255" s="318">
        <v>25298.02</v>
      </c>
      <c r="M255" s="319">
        <v>25000</v>
      </c>
      <c r="N255" s="320">
        <v>6.8000000000000005E-2</v>
      </c>
      <c r="O255" s="321">
        <v>3.8746260419838776E-4</v>
      </c>
      <c r="P255" s="321">
        <v>0.2</v>
      </c>
      <c r="Q255" s="321">
        <v>0.25</v>
      </c>
      <c r="R255" s="237"/>
      <c r="T255" s="205"/>
    </row>
    <row r="256" spans="1:20" s="236" customFormat="1">
      <c r="A256" s="232"/>
      <c r="B256" s="314" t="s">
        <v>185</v>
      </c>
      <c r="C256" s="315" t="s">
        <v>1163</v>
      </c>
      <c r="D256" s="233"/>
      <c r="E256" s="314" t="s">
        <v>154</v>
      </c>
      <c r="F256" s="234" t="s">
        <v>147</v>
      </c>
      <c r="G256" s="316" t="s">
        <v>1135</v>
      </c>
      <c r="H256" s="316">
        <v>46324</v>
      </c>
      <c r="I256" s="317" t="s">
        <v>148</v>
      </c>
      <c r="J256" s="318">
        <v>25000</v>
      </c>
      <c r="K256" s="318">
        <v>25006.83</v>
      </c>
      <c r="L256" s="318">
        <v>25299.360000000001</v>
      </c>
      <c r="M256" s="319">
        <v>25000</v>
      </c>
      <c r="N256" s="320">
        <v>6.8000000000000005E-2</v>
      </c>
      <c r="O256" s="321">
        <v>3.8748312753933011E-4</v>
      </c>
      <c r="P256" s="321">
        <v>0.2</v>
      </c>
      <c r="Q256" s="321">
        <v>0.25</v>
      </c>
      <c r="R256" s="237"/>
      <c r="T256" s="205"/>
    </row>
    <row r="257" spans="1:20" s="236" customFormat="1">
      <c r="A257" s="232"/>
      <c r="B257" s="314" t="s">
        <v>185</v>
      </c>
      <c r="C257" s="315" t="s">
        <v>1163</v>
      </c>
      <c r="D257" s="233"/>
      <c r="E257" s="314" t="s">
        <v>154</v>
      </c>
      <c r="F257" s="234" t="s">
        <v>147</v>
      </c>
      <c r="G257" s="316" t="s">
        <v>1135</v>
      </c>
      <c r="H257" s="316">
        <v>46324</v>
      </c>
      <c r="I257" s="317" t="s">
        <v>148</v>
      </c>
      <c r="J257" s="318">
        <v>25000</v>
      </c>
      <c r="K257" s="318">
        <v>25006.83</v>
      </c>
      <c r="L257" s="318">
        <v>25299.360000000001</v>
      </c>
      <c r="M257" s="319">
        <v>25000</v>
      </c>
      <c r="N257" s="320">
        <v>6.8000000000000005E-2</v>
      </c>
      <c r="O257" s="321">
        <v>3.8748312753933011E-4</v>
      </c>
      <c r="P257" s="321">
        <v>0.2</v>
      </c>
      <c r="Q257" s="321">
        <v>0.25</v>
      </c>
      <c r="R257" s="237"/>
      <c r="T257" s="205"/>
    </row>
    <row r="258" spans="1:20" s="236" customFormat="1">
      <c r="A258" s="232"/>
      <c r="B258" s="314" t="s">
        <v>185</v>
      </c>
      <c r="C258" s="315" t="s">
        <v>1163</v>
      </c>
      <c r="D258" s="233"/>
      <c r="E258" s="314" t="s">
        <v>154</v>
      </c>
      <c r="F258" s="234" t="s">
        <v>147</v>
      </c>
      <c r="G258" s="316" t="s">
        <v>1135</v>
      </c>
      <c r="H258" s="316">
        <v>46324</v>
      </c>
      <c r="I258" s="317" t="s">
        <v>148</v>
      </c>
      <c r="J258" s="318">
        <v>25000</v>
      </c>
      <c r="K258" s="318">
        <v>25006.83</v>
      </c>
      <c r="L258" s="318">
        <v>25299.360000000001</v>
      </c>
      <c r="M258" s="319">
        <v>25000</v>
      </c>
      <c r="N258" s="320">
        <v>6.8000000000000005E-2</v>
      </c>
      <c r="O258" s="321">
        <v>3.8748312753933011E-4</v>
      </c>
      <c r="P258" s="321">
        <v>0.2</v>
      </c>
      <c r="Q258" s="321">
        <v>0.25</v>
      </c>
      <c r="R258" s="237"/>
      <c r="T258" s="205"/>
    </row>
    <row r="259" spans="1:20" s="236" customFormat="1">
      <c r="A259" s="232"/>
      <c r="B259" s="314" t="s">
        <v>185</v>
      </c>
      <c r="C259" s="315" t="s">
        <v>1163</v>
      </c>
      <c r="D259" s="233"/>
      <c r="E259" s="314" t="s">
        <v>154</v>
      </c>
      <c r="F259" s="234" t="s">
        <v>147</v>
      </c>
      <c r="G259" s="316" t="s">
        <v>1135</v>
      </c>
      <c r="H259" s="316">
        <v>46324</v>
      </c>
      <c r="I259" s="317" t="s">
        <v>148</v>
      </c>
      <c r="J259" s="318">
        <v>25000</v>
      </c>
      <c r="K259" s="318">
        <v>25006.83</v>
      </c>
      <c r="L259" s="318">
        <v>25299.360000000001</v>
      </c>
      <c r="M259" s="319">
        <v>25000</v>
      </c>
      <c r="N259" s="320">
        <v>6.8000000000000005E-2</v>
      </c>
      <c r="O259" s="321">
        <v>3.8748312753933011E-4</v>
      </c>
      <c r="P259" s="321">
        <v>0.2</v>
      </c>
      <c r="Q259" s="321">
        <v>0.25</v>
      </c>
      <c r="R259" s="237"/>
      <c r="T259" s="205"/>
    </row>
    <row r="260" spans="1:20" s="236" customFormat="1">
      <c r="A260" s="232"/>
      <c r="B260" s="314" t="s">
        <v>185</v>
      </c>
      <c r="C260" s="315" t="s">
        <v>1163</v>
      </c>
      <c r="D260" s="233"/>
      <c r="E260" s="314" t="s">
        <v>154</v>
      </c>
      <c r="F260" s="234" t="s">
        <v>147</v>
      </c>
      <c r="G260" s="316" t="s">
        <v>1135</v>
      </c>
      <c r="H260" s="316">
        <v>46324</v>
      </c>
      <c r="I260" s="317" t="s">
        <v>148</v>
      </c>
      <c r="J260" s="318">
        <v>25000</v>
      </c>
      <c r="K260" s="318">
        <v>25006.83</v>
      </c>
      <c r="L260" s="318">
        <v>25299.360000000001</v>
      </c>
      <c r="M260" s="319">
        <v>25000</v>
      </c>
      <c r="N260" s="320">
        <v>6.8000000000000005E-2</v>
      </c>
      <c r="O260" s="321">
        <v>3.8748312753933011E-4</v>
      </c>
      <c r="P260" s="321">
        <v>0.2</v>
      </c>
      <c r="Q260" s="321">
        <v>0.25</v>
      </c>
      <c r="R260" s="237"/>
      <c r="T260" s="205"/>
    </row>
    <row r="261" spans="1:20" s="236" customFormat="1">
      <c r="A261" s="232"/>
      <c r="B261" s="314" t="s">
        <v>185</v>
      </c>
      <c r="C261" s="315" t="s">
        <v>1163</v>
      </c>
      <c r="D261" s="233"/>
      <c r="E261" s="314" t="s">
        <v>154</v>
      </c>
      <c r="F261" s="234" t="s">
        <v>147</v>
      </c>
      <c r="G261" s="316" t="s">
        <v>1135</v>
      </c>
      <c r="H261" s="316">
        <v>46324</v>
      </c>
      <c r="I261" s="317" t="s">
        <v>148</v>
      </c>
      <c r="J261" s="318">
        <v>25000</v>
      </c>
      <c r="K261" s="318">
        <v>25006.83</v>
      </c>
      <c r="L261" s="318">
        <v>25299.360000000001</v>
      </c>
      <c r="M261" s="319">
        <v>25000</v>
      </c>
      <c r="N261" s="320">
        <v>6.8000000000000005E-2</v>
      </c>
      <c r="O261" s="321">
        <v>3.8748312753933011E-4</v>
      </c>
      <c r="P261" s="321">
        <v>0.2</v>
      </c>
      <c r="Q261" s="321">
        <v>0.25</v>
      </c>
      <c r="R261" s="237"/>
      <c r="T261" s="205"/>
    </row>
    <row r="262" spans="1:20" s="236" customFormat="1">
      <c r="A262" s="232"/>
      <c r="B262" s="314" t="s">
        <v>185</v>
      </c>
      <c r="C262" s="315" t="s">
        <v>1163</v>
      </c>
      <c r="D262" s="233"/>
      <c r="E262" s="314" t="s">
        <v>154</v>
      </c>
      <c r="F262" s="234" t="s">
        <v>147</v>
      </c>
      <c r="G262" s="316" t="s">
        <v>1135</v>
      </c>
      <c r="H262" s="316">
        <v>46324</v>
      </c>
      <c r="I262" s="317" t="s">
        <v>148</v>
      </c>
      <c r="J262" s="318">
        <v>25000</v>
      </c>
      <c r="K262" s="318">
        <v>25006.83</v>
      </c>
      <c r="L262" s="318">
        <v>25299.360000000001</v>
      </c>
      <c r="M262" s="319">
        <v>25000</v>
      </c>
      <c r="N262" s="320">
        <v>6.8000000000000005E-2</v>
      </c>
      <c r="O262" s="321">
        <v>3.8748312753933011E-4</v>
      </c>
      <c r="P262" s="321">
        <v>0.2</v>
      </c>
      <c r="Q262" s="321">
        <v>0.25</v>
      </c>
      <c r="R262" s="237"/>
      <c r="T262" s="205"/>
    </row>
    <row r="263" spans="1:20" s="236" customFormat="1">
      <c r="A263" s="232"/>
      <c r="B263" s="314" t="s">
        <v>185</v>
      </c>
      <c r="C263" s="315" t="s">
        <v>1163</v>
      </c>
      <c r="D263" s="233"/>
      <c r="E263" s="314" t="s">
        <v>154</v>
      </c>
      <c r="F263" s="234" t="s">
        <v>147</v>
      </c>
      <c r="G263" s="316" t="s">
        <v>1135</v>
      </c>
      <c r="H263" s="316">
        <v>46324</v>
      </c>
      <c r="I263" s="317" t="s">
        <v>148</v>
      </c>
      <c r="J263" s="318">
        <v>25000</v>
      </c>
      <c r="K263" s="318">
        <v>25006.83</v>
      </c>
      <c r="L263" s="318">
        <v>25299.360000000001</v>
      </c>
      <c r="M263" s="319">
        <v>25000</v>
      </c>
      <c r="N263" s="320">
        <v>6.8000000000000005E-2</v>
      </c>
      <c r="O263" s="321">
        <v>3.8748312753933011E-4</v>
      </c>
      <c r="P263" s="321">
        <v>0.2</v>
      </c>
      <c r="Q263" s="321">
        <v>0.25</v>
      </c>
      <c r="R263" s="237"/>
      <c r="T263" s="205"/>
    </row>
    <row r="264" spans="1:20" s="236" customFormat="1">
      <c r="A264" s="232"/>
      <c r="B264" s="314" t="s">
        <v>185</v>
      </c>
      <c r="C264" s="315" t="s">
        <v>1163</v>
      </c>
      <c r="D264" s="233"/>
      <c r="E264" s="314" t="s">
        <v>154</v>
      </c>
      <c r="F264" s="234" t="s">
        <v>147</v>
      </c>
      <c r="G264" s="316" t="s">
        <v>1135</v>
      </c>
      <c r="H264" s="316">
        <v>46324</v>
      </c>
      <c r="I264" s="317" t="s">
        <v>148</v>
      </c>
      <c r="J264" s="318">
        <v>25000</v>
      </c>
      <c r="K264" s="318">
        <v>25006.83</v>
      </c>
      <c r="L264" s="318">
        <v>25299.360000000001</v>
      </c>
      <c r="M264" s="319">
        <v>25000</v>
      </c>
      <c r="N264" s="320">
        <v>6.8000000000000005E-2</v>
      </c>
      <c r="O264" s="321">
        <v>3.8748312753933011E-4</v>
      </c>
      <c r="P264" s="321">
        <v>0.2</v>
      </c>
      <c r="Q264" s="321">
        <v>0.25</v>
      </c>
      <c r="R264" s="237"/>
      <c r="T264" s="205"/>
    </row>
    <row r="265" spans="1:20" s="236" customFormat="1">
      <c r="A265" s="232"/>
      <c r="B265" s="314" t="s">
        <v>185</v>
      </c>
      <c r="C265" s="315" t="s">
        <v>1163</v>
      </c>
      <c r="D265" s="233"/>
      <c r="E265" s="314" t="s">
        <v>154</v>
      </c>
      <c r="F265" s="234" t="s">
        <v>147</v>
      </c>
      <c r="G265" s="316" t="s">
        <v>1135</v>
      </c>
      <c r="H265" s="316">
        <v>46324</v>
      </c>
      <c r="I265" s="317" t="s">
        <v>148</v>
      </c>
      <c r="J265" s="318">
        <v>25000</v>
      </c>
      <c r="K265" s="318">
        <v>25006.83</v>
      </c>
      <c r="L265" s="318">
        <v>25299.360000000001</v>
      </c>
      <c r="M265" s="319">
        <v>25000</v>
      </c>
      <c r="N265" s="320">
        <v>6.8000000000000005E-2</v>
      </c>
      <c r="O265" s="321">
        <v>3.8748312753933011E-4</v>
      </c>
      <c r="P265" s="321">
        <v>0.2</v>
      </c>
      <c r="Q265" s="321">
        <v>0.25</v>
      </c>
      <c r="R265" s="237"/>
      <c r="T265" s="205"/>
    </row>
    <row r="266" spans="1:20" s="236" customFormat="1">
      <c r="A266" s="232"/>
      <c r="B266" s="314" t="s">
        <v>185</v>
      </c>
      <c r="C266" s="315" t="s">
        <v>1163</v>
      </c>
      <c r="D266" s="233"/>
      <c r="E266" s="314" t="s">
        <v>154</v>
      </c>
      <c r="F266" s="234" t="s">
        <v>147</v>
      </c>
      <c r="G266" s="316" t="s">
        <v>1135</v>
      </c>
      <c r="H266" s="316">
        <v>46324</v>
      </c>
      <c r="I266" s="317" t="s">
        <v>148</v>
      </c>
      <c r="J266" s="318">
        <v>25000</v>
      </c>
      <c r="K266" s="318">
        <v>25006.83</v>
      </c>
      <c r="L266" s="318">
        <v>25299.360000000001</v>
      </c>
      <c r="M266" s="319">
        <v>25000</v>
      </c>
      <c r="N266" s="320">
        <v>6.8000000000000005E-2</v>
      </c>
      <c r="O266" s="321">
        <v>3.8748312753933011E-4</v>
      </c>
      <c r="P266" s="321">
        <v>0.2</v>
      </c>
      <c r="Q266" s="321">
        <v>0.25</v>
      </c>
      <c r="R266" s="237"/>
      <c r="T266" s="205"/>
    </row>
    <row r="267" spans="1:20" s="236" customFormat="1">
      <c r="A267" s="232"/>
      <c r="B267" s="314" t="s">
        <v>185</v>
      </c>
      <c r="C267" s="315" t="s">
        <v>1163</v>
      </c>
      <c r="D267" s="233"/>
      <c r="E267" s="314" t="s">
        <v>154</v>
      </c>
      <c r="F267" s="234" t="s">
        <v>147</v>
      </c>
      <c r="G267" s="316" t="s">
        <v>1135</v>
      </c>
      <c r="H267" s="316">
        <v>46324</v>
      </c>
      <c r="I267" s="317" t="s">
        <v>148</v>
      </c>
      <c r="J267" s="318">
        <v>25000</v>
      </c>
      <c r="K267" s="318">
        <v>25006.83</v>
      </c>
      <c r="L267" s="318">
        <v>25299.360000000001</v>
      </c>
      <c r="M267" s="319">
        <v>25000</v>
      </c>
      <c r="N267" s="320">
        <v>6.8000000000000005E-2</v>
      </c>
      <c r="O267" s="321">
        <v>3.8748312753933011E-4</v>
      </c>
      <c r="P267" s="321">
        <v>0.2</v>
      </c>
      <c r="Q267" s="321">
        <v>0.25</v>
      </c>
      <c r="R267" s="237"/>
      <c r="T267" s="205"/>
    </row>
    <row r="268" spans="1:20" s="236" customFormat="1">
      <c r="A268" s="232"/>
      <c r="B268" s="314" t="s">
        <v>185</v>
      </c>
      <c r="C268" s="315" t="s">
        <v>1163</v>
      </c>
      <c r="D268" s="233"/>
      <c r="E268" s="314" t="s">
        <v>154</v>
      </c>
      <c r="F268" s="234" t="s">
        <v>147</v>
      </c>
      <c r="G268" s="316" t="s">
        <v>1135</v>
      </c>
      <c r="H268" s="316">
        <v>46324</v>
      </c>
      <c r="I268" s="317" t="s">
        <v>148</v>
      </c>
      <c r="J268" s="318">
        <v>25000</v>
      </c>
      <c r="K268" s="318">
        <v>25006.83</v>
      </c>
      <c r="L268" s="318">
        <v>25299.360000000001</v>
      </c>
      <c r="M268" s="319">
        <v>25000</v>
      </c>
      <c r="N268" s="320">
        <v>6.8000000000000005E-2</v>
      </c>
      <c r="O268" s="321">
        <v>3.8748312753933011E-4</v>
      </c>
      <c r="P268" s="321">
        <v>0.2</v>
      </c>
      <c r="Q268" s="321">
        <v>0.25</v>
      </c>
      <c r="R268" s="237"/>
      <c r="T268" s="205"/>
    </row>
    <row r="269" spans="1:20" s="236" customFormat="1">
      <c r="A269" s="232"/>
      <c r="B269" s="314" t="s">
        <v>185</v>
      </c>
      <c r="C269" s="315" t="s">
        <v>1163</v>
      </c>
      <c r="D269" s="233"/>
      <c r="E269" s="314" t="s">
        <v>154</v>
      </c>
      <c r="F269" s="234" t="s">
        <v>147</v>
      </c>
      <c r="G269" s="316" t="s">
        <v>1135</v>
      </c>
      <c r="H269" s="316">
        <v>46324</v>
      </c>
      <c r="I269" s="317" t="s">
        <v>148</v>
      </c>
      <c r="J269" s="318">
        <v>25000</v>
      </c>
      <c r="K269" s="318">
        <v>25006.83</v>
      </c>
      <c r="L269" s="318">
        <v>25299.360000000001</v>
      </c>
      <c r="M269" s="319">
        <v>25000</v>
      </c>
      <c r="N269" s="320">
        <v>6.8000000000000005E-2</v>
      </c>
      <c r="O269" s="321">
        <v>3.8748312753933011E-4</v>
      </c>
      <c r="P269" s="321">
        <v>0.2</v>
      </c>
      <c r="Q269" s="321">
        <v>0.25</v>
      </c>
      <c r="R269" s="237"/>
      <c r="T269" s="205"/>
    </row>
    <row r="270" spans="1:20" s="236" customFormat="1">
      <c r="A270" s="232"/>
      <c r="B270" s="314" t="s">
        <v>185</v>
      </c>
      <c r="C270" s="315" t="s">
        <v>1163</v>
      </c>
      <c r="D270" s="233"/>
      <c r="E270" s="314" t="s">
        <v>154</v>
      </c>
      <c r="F270" s="234" t="s">
        <v>147</v>
      </c>
      <c r="G270" s="316" t="s">
        <v>1135</v>
      </c>
      <c r="H270" s="316">
        <v>46324</v>
      </c>
      <c r="I270" s="317" t="s">
        <v>148</v>
      </c>
      <c r="J270" s="318">
        <v>25000</v>
      </c>
      <c r="K270" s="318">
        <v>25006.83</v>
      </c>
      <c r="L270" s="318">
        <v>25299.360000000001</v>
      </c>
      <c r="M270" s="319">
        <v>25000</v>
      </c>
      <c r="N270" s="320">
        <v>6.8000000000000005E-2</v>
      </c>
      <c r="O270" s="321">
        <v>3.8748312753933011E-4</v>
      </c>
      <c r="P270" s="321">
        <v>0.2</v>
      </c>
      <c r="Q270" s="321">
        <v>0.25</v>
      </c>
      <c r="R270" s="237"/>
      <c r="T270" s="205"/>
    </row>
    <row r="271" spans="1:20" s="236" customFormat="1">
      <c r="A271" s="232"/>
      <c r="B271" s="314" t="s">
        <v>185</v>
      </c>
      <c r="C271" s="315" t="s">
        <v>1163</v>
      </c>
      <c r="D271" s="233"/>
      <c r="E271" s="314" t="s">
        <v>154</v>
      </c>
      <c r="F271" s="234" t="s">
        <v>147</v>
      </c>
      <c r="G271" s="316" t="s">
        <v>1135</v>
      </c>
      <c r="H271" s="316">
        <v>46324</v>
      </c>
      <c r="I271" s="317" t="s">
        <v>148</v>
      </c>
      <c r="J271" s="318">
        <v>25000</v>
      </c>
      <c r="K271" s="318">
        <v>25006.83</v>
      </c>
      <c r="L271" s="318">
        <v>25299.360000000001</v>
      </c>
      <c r="M271" s="319">
        <v>25000</v>
      </c>
      <c r="N271" s="320">
        <v>6.8000000000000005E-2</v>
      </c>
      <c r="O271" s="321">
        <v>3.8748312753933011E-4</v>
      </c>
      <c r="P271" s="321">
        <v>0.2</v>
      </c>
      <c r="Q271" s="321">
        <v>0.25</v>
      </c>
      <c r="R271" s="237"/>
      <c r="T271" s="205"/>
    </row>
    <row r="272" spans="1:20" s="236" customFormat="1">
      <c r="A272" s="232"/>
      <c r="B272" s="314" t="s">
        <v>185</v>
      </c>
      <c r="C272" s="315" t="s">
        <v>1163</v>
      </c>
      <c r="D272" s="233"/>
      <c r="E272" s="314" t="s">
        <v>154</v>
      </c>
      <c r="F272" s="234" t="s">
        <v>147</v>
      </c>
      <c r="G272" s="316" t="s">
        <v>1135</v>
      </c>
      <c r="H272" s="316">
        <v>46324</v>
      </c>
      <c r="I272" s="317" t="s">
        <v>148</v>
      </c>
      <c r="J272" s="318">
        <v>25000</v>
      </c>
      <c r="K272" s="318">
        <v>25006.83</v>
      </c>
      <c r="L272" s="318">
        <v>25299.360000000001</v>
      </c>
      <c r="M272" s="319">
        <v>25000</v>
      </c>
      <c r="N272" s="320">
        <v>6.8000000000000005E-2</v>
      </c>
      <c r="O272" s="321">
        <v>3.8748312753933011E-4</v>
      </c>
      <c r="P272" s="321">
        <v>0.2</v>
      </c>
      <c r="Q272" s="321">
        <v>0.25</v>
      </c>
      <c r="R272" s="237"/>
      <c r="T272" s="205"/>
    </row>
    <row r="273" spans="1:20" s="236" customFormat="1">
      <c r="A273" s="232"/>
      <c r="B273" s="314" t="s">
        <v>185</v>
      </c>
      <c r="C273" s="315" t="s">
        <v>1163</v>
      </c>
      <c r="D273" s="233"/>
      <c r="E273" s="314" t="s">
        <v>154</v>
      </c>
      <c r="F273" s="234" t="s">
        <v>147</v>
      </c>
      <c r="G273" s="316" t="s">
        <v>1135</v>
      </c>
      <c r="H273" s="316">
        <v>46324</v>
      </c>
      <c r="I273" s="317" t="s">
        <v>148</v>
      </c>
      <c r="J273" s="318">
        <v>25000</v>
      </c>
      <c r="K273" s="318">
        <v>25006.83</v>
      </c>
      <c r="L273" s="318">
        <v>25299.360000000001</v>
      </c>
      <c r="M273" s="319">
        <v>25000</v>
      </c>
      <c r="N273" s="320">
        <v>6.8000000000000005E-2</v>
      </c>
      <c r="O273" s="321">
        <v>3.8748312753933011E-4</v>
      </c>
      <c r="P273" s="321">
        <v>0.2</v>
      </c>
      <c r="Q273" s="321">
        <v>0.25</v>
      </c>
      <c r="R273" s="237"/>
      <c r="T273" s="205"/>
    </row>
    <row r="274" spans="1:20" s="236" customFormat="1">
      <c r="A274" s="232"/>
      <c r="B274" s="314" t="s">
        <v>185</v>
      </c>
      <c r="C274" s="315" t="s">
        <v>1163</v>
      </c>
      <c r="D274" s="233"/>
      <c r="E274" s="314" t="s">
        <v>154</v>
      </c>
      <c r="F274" s="234" t="s">
        <v>147</v>
      </c>
      <c r="G274" s="316" t="s">
        <v>1135</v>
      </c>
      <c r="H274" s="316">
        <v>46324</v>
      </c>
      <c r="I274" s="317" t="s">
        <v>148</v>
      </c>
      <c r="J274" s="318">
        <v>25000</v>
      </c>
      <c r="K274" s="318">
        <v>25006.83</v>
      </c>
      <c r="L274" s="318">
        <v>25299.360000000001</v>
      </c>
      <c r="M274" s="319">
        <v>25000</v>
      </c>
      <c r="N274" s="320">
        <v>6.8000000000000005E-2</v>
      </c>
      <c r="O274" s="321">
        <v>3.8748312753933011E-4</v>
      </c>
      <c r="P274" s="321">
        <v>0.2</v>
      </c>
      <c r="Q274" s="321">
        <v>0.25</v>
      </c>
      <c r="R274" s="237"/>
      <c r="T274" s="205"/>
    </row>
    <row r="275" spans="1:20" s="236" customFormat="1">
      <c r="A275" s="232"/>
      <c r="B275" s="314" t="s">
        <v>185</v>
      </c>
      <c r="C275" s="315" t="s">
        <v>1163</v>
      </c>
      <c r="D275" s="233"/>
      <c r="E275" s="314" t="s">
        <v>154</v>
      </c>
      <c r="F275" s="234" t="s">
        <v>147</v>
      </c>
      <c r="G275" s="316" t="s">
        <v>1135</v>
      </c>
      <c r="H275" s="316">
        <v>46324</v>
      </c>
      <c r="I275" s="317" t="s">
        <v>148</v>
      </c>
      <c r="J275" s="318">
        <v>25000</v>
      </c>
      <c r="K275" s="318">
        <v>25006.83</v>
      </c>
      <c r="L275" s="318">
        <v>25299.360000000001</v>
      </c>
      <c r="M275" s="319">
        <v>25000</v>
      </c>
      <c r="N275" s="320">
        <v>6.8000000000000005E-2</v>
      </c>
      <c r="O275" s="321">
        <v>3.8748312753933011E-4</v>
      </c>
      <c r="P275" s="321">
        <v>0.2</v>
      </c>
      <c r="Q275" s="321">
        <v>0.25</v>
      </c>
      <c r="R275" s="237"/>
      <c r="T275" s="205"/>
    </row>
    <row r="276" spans="1:20" s="236" customFormat="1">
      <c r="A276" s="232"/>
      <c r="B276" s="314" t="s">
        <v>185</v>
      </c>
      <c r="C276" s="315" t="s">
        <v>1163</v>
      </c>
      <c r="D276" s="233"/>
      <c r="E276" s="314" t="s">
        <v>154</v>
      </c>
      <c r="F276" s="234" t="s">
        <v>147</v>
      </c>
      <c r="G276" s="316" t="s">
        <v>1135</v>
      </c>
      <c r="H276" s="316">
        <v>46324</v>
      </c>
      <c r="I276" s="317" t="s">
        <v>148</v>
      </c>
      <c r="J276" s="318">
        <v>25000</v>
      </c>
      <c r="K276" s="318">
        <v>25006.83</v>
      </c>
      <c r="L276" s="318">
        <v>25299.360000000001</v>
      </c>
      <c r="M276" s="319">
        <v>25000</v>
      </c>
      <c r="N276" s="320">
        <v>6.8000000000000005E-2</v>
      </c>
      <c r="O276" s="321">
        <v>3.8748312753933011E-4</v>
      </c>
      <c r="P276" s="321">
        <v>0.2</v>
      </c>
      <c r="Q276" s="321">
        <v>0.25</v>
      </c>
      <c r="R276" s="237"/>
      <c r="T276" s="205"/>
    </row>
    <row r="277" spans="1:20" s="236" customFormat="1">
      <c r="A277" s="232"/>
      <c r="B277" s="314" t="s">
        <v>185</v>
      </c>
      <c r="C277" s="315" t="s">
        <v>1163</v>
      </c>
      <c r="D277" s="233"/>
      <c r="E277" s="314" t="s">
        <v>154</v>
      </c>
      <c r="F277" s="234" t="s">
        <v>147</v>
      </c>
      <c r="G277" s="316" t="s">
        <v>1135</v>
      </c>
      <c r="H277" s="316">
        <v>46324</v>
      </c>
      <c r="I277" s="317" t="s">
        <v>148</v>
      </c>
      <c r="J277" s="318">
        <v>25000</v>
      </c>
      <c r="K277" s="318">
        <v>25006.83</v>
      </c>
      <c r="L277" s="318">
        <v>25299.360000000001</v>
      </c>
      <c r="M277" s="319">
        <v>25000</v>
      </c>
      <c r="N277" s="320">
        <v>6.8000000000000005E-2</v>
      </c>
      <c r="O277" s="321">
        <v>3.8748312753933011E-4</v>
      </c>
      <c r="P277" s="321">
        <v>0.2</v>
      </c>
      <c r="Q277" s="321">
        <v>0.25</v>
      </c>
      <c r="R277" s="237"/>
      <c r="T277" s="205"/>
    </row>
    <row r="278" spans="1:20" s="236" customFormat="1">
      <c r="A278" s="232"/>
      <c r="B278" s="314" t="s">
        <v>185</v>
      </c>
      <c r="C278" s="315" t="s">
        <v>1163</v>
      </c>
      <c r="D278" s="233"/>
      <c r="E278" s="314" t="s">
        <v>154</v>
      </c>
      <c r="F278" s="234" t="s">
        <v>147</v>
      </c>
      <c r="G278" s="316" t="s">
        <v>1135</v>
      </c>
      <c r="H278" s="316">
        <v>46324</v>
      </c>
      <c r="I278" s="317" t="s">
        <v>148</v>
      </c>
      <c r="J278" s="318">
        <v>25000</v>
      </c>
      <c r="K278" s="318">
        <v>25006.83</v>
      </c>
      <c r="L278" s="318">
        <v>25299.360000000001</v>
      </c>
      <c r="M278" s="319">
        <v>25000</v>
      </c>
      <c r="N278" s="320">
        <v>6.8000000000000005E-2</v>
      </c>
      <c r="O278" s="321">
        <v>3.8748312753933011E-4</v>
      </c>
      <c r="P278" s="321">
        <v>0.2</v>
      </c>
      <c r="Q278" s="321">
        <v>0.25</v>
      </c>
      <c r="R278" s="237"/>
      <c r="T278" s="205"/>
    </row>
    <row r="279" spans="1:20" s="236" customFormat="1">
      <c r="A279" s="232"/>
      <c r="B279" s="314" t="s">
        <v>185</v>
      </c>
      <c r="C279" s="315" t="s">
        <v>1163</v>
      </c>
      <c r="D279" s="233"/>
      <c r="E279" s="314" t="s">
        <v>154</v>
      </c>
      <c r="F279" s="234" t="s">
        <v>147</v>
      </c>
      <c r="G279" s="316" t="s">
        <v>1136</v>
      </c>
      <c r="H279" s="316">
        <v>46324</v>
      </c>
      <c r="I279" s="317" t="s">
        <v>148</v>
      </c>
      <c r="J279" s="318">
        <v>25000</v>
      </c>
      <c r="K279" s="318">
        <v>25107.18</v>
      </c>
      <c r="L279" s="318">
        <v>25299.360000000001</v>
      </c>
      <c r="M279" s="319">
        <v>25000</v>
      </c>
      <c r="N279" s="320">
        <v>6.8000000000000005E-2</v>
      </c>
      <c r="O279" s="321">
        <v>3.8748312753933011E-4</v>
      </c>
      <c r="P279" s="321">
        <v>0.2</v>
      </c>
      <c r="Q279" s="321">
        <v>0.25</v>
      </c>
      <c r="R279" s="237"/>
      <c r="T279" s="205"/>
    </row>
    <row r="280" spans="1:20" s="236" customFormat="1">
      <c r="A280" s="232"/>
      <c r="B280" s="314" t="s">
        <v>185</v>
      </c>
      <c r="C280" s="315" t="s">
        <v>1163</v>
      </c>
      <c r="D280" s="233"/>
      <c r="E280" s="314" t="s">
        <v>154</v>
      </c>
      <c r="F280" s="234" t="s">
        <v>147</v>
      </c>
      <c r="G280" s="316" t="s">
        <v>1137</v>
      </c>
      <c r="H280" s="316">
        <v>46324</v>
      </c>
      <c r="I280" s="317" t="s">
        <v>148</v>
      </c>
      <c r="J280" s="318">
        <v>62000</v>
      </c>
      <c r="K280" s="318">
        <v>271373.18</v>
      </c>
      <c r="L280" s="318">
        <v>25299.360000000001</v>
      </c>
      <c r="M280" s="319">
        <v>62000</v>
      </c>
      <c r="N280" s="320">
        <v>6.8000000000000005E-2</v>
      </c>
      <c r="O280" s="321">
        <v>3.8748312753933011E-4</v>
      </c>
      <c r="P280" s="321">
        <v>0.2</v>
      </c>
      <c r="Q280" s="321">
        <v>0.25</v>
      </c>
      <c r="R280" s="237"/>
      <c r="T280" s="205"/>
    </row>
    <row r="281" spans="1:20" s="236" customFormat="1">
      <c r="A281" s="232"/>
      <c r="B281" s="314" t="s">
        <v>185</v>
      </c>
      <c r="C281" s="315" t="s">
        <v>1163</v>
      </c>
      <c r="D281" s="233"/>
      <c r="E281" s="314" t="s">
        <v>154</v>
      </c>
      <c r="F281" s="234" t="s">
        <v>147</v>
      </c>
      <c r="G281" s="316" t="s">
        <v>1138</v>
      </c>
      <c r="H281" s="316">
        <v>46324</v>
      </c>
      <c r="I281" s="317" t="s">
        <v>148</v>
      </c>
      <c r="J281" s="318">
        <v>25000</v>
      </c>
      <c r="K281" s="318">
        <v>25004.62</v>
      </c>
      <c r="L281" s="318">
        <v>25299.360000000001</v>
      </c>
      <c r="M281" s="319">
        <v>25000</v>
      </c>
      <c r="N281" s="320">
        <v>6.8000000000000005E-2</v>
      </c>
      <c r="O281" s="321">
        <v>3.8748312753933011E-4</v>
      </c>
      <c r="P281" s="321">
        <v>0.2</v>
      </c>
      <c r="Q281" s="321">
        <v>0.25</v>
      </c>
      <c r="R281" s="237"/>
      <c r="T281" s="205"/>
    </row>
    <row r="282" spans="1:20" s="236" customFormat="1">
      <c r="A282" s="232"/>
      <c r="B282" s="314" t="s">
        <v>185</v>
      </c>
      <c r="C282" s="315" t="s">
        <v>1160</v>
      </c>
      <c r="D282" s="233"/>
      <c r="E282" s="314" t="s">
        <v>154</v>
      </c>
      <c r="F282" s="234" t="s">
        <v>147</v>
      </c>
      <c r="G282" s="316" t="s">
        <v>1138</v>
      </c>
      <c r="H282" s="316">
        <v>46300</v>
      </c>
      <c r="I282" s="317" t="s">
        <v>148</v>
      </c>
      <c r="J282" s="318">
        <v>25000</v>
      </c>
      <c r="K282" s="318">
        <v>25004.62</v>
      </c>
      <c r="L282" s="318">
        <v>25411.41</v>
      </c>
      <c r="M282" s="319">
        <v>25000</v>
      </c>
      <c r="N282" s="320">
        <v>6.7500000000000004E-2</v>
      </c>
      <c r="O282" s="321">
        <v>3.8919927705618671E-4</v>
      </c>
      <c r="P282" s="321">
        <v>0.2</v>
      </c>
      <c r="Q282" s="321">
        <v>0.25</v>
      </c>
      <c r="R282" s="237"/>
      <c r="T282" s="205"/>
    </row>
    <row r="283" spans="1:20" s="236" customFormat="1">
      <c r="A283" s="232"/>
      <c r="B283" s="314" t="s">
        <v>185</v>
      </c>
      <c r="C283" s="315" t="s">
        <v>1160</v>
      </c>
      <c r="D283" s="233"/>
      <c r="E283" s="314" t="s">
        <v>154</v>
      </c>
      <c r="F283" s="234" t="s">
        <v>147</v>
      </c>
      <c r="G283" s="316" t="s">
        <v>1138</v>
      </c>
      <c r="H283" s="316">
        <v>46300</v>
      </c>
      <c r="I283" s="317" t="s">
        <v>148</v>
      </c>
      <c r="J283" s="319">
        <v>25000</v>
      </c>
      <c r="K283" s="318">
        <v>25004.62</v>
      </c>
      <c r="L283" s="318">
        <v>25411.41</v>
      </c>
      <c r="M283" s="319">
        <v>25000</v>
      </c>
      <c r="N283" s="320">
        <v>6.7500000000000004E-2</v>
      </c>
      <c r="O283" s="321">
        <v>3.8919927705618671E-4</v>
      </c>
      <c r="P283" s="321">
        <v>0.2</v>
      </c>
      <c r="Q283" s="321">
        <v>0.25</v>
      </c>
      <c r="R283" s="237"/>
      <c r="T283" s="205"/>
    </row>
    <row r="284" spans="1:20" s="236" customFormat="1">
      <c r="A284" s="232"/>
      <c r="B284" s="314" t="s">
        <v>185</v>
      </c>
      <c r="C284" s="315" t="s">
        <v>1160</v>
      </c>
      <c r="D284" s="233"/>
      <c r="E284" s="314" t="s">
        <v>154</v>
      </c>
      <c r="F284" s="234" t="s">
        <v>147</v>
      </c>
      <c r="G284" s="316" t="s">
        <v>1138</v>
      </c>
      <c r="H284" s="316">
        <v>46300</v>
      </c>
      <c r="I284" s="317" t="s">
        <v>148</v>
      </c>
      <c r="J284" s="319">
        <v>25000</v>
      </c>
      <c r="K284" s="318">
        <v>25004.62</v>
      </c>
      <c r="L284" s="318">
        <v>25411.41</v>
      </c>
      <c r="M284" s="319">
        <v>25000</v>
      </c>
      <c r="N284" s="320">
        <v>6.7500000000000004E-2</v>
      </c>
      <c r="O284" s="321">
        <v>3.8919927705618671E-4</v>
      </c>
      <c r="P284" s="321">
        <v>0.2</v>
      </c>
      <c r="Q284" s="321">
        <v>0.25</v>
      </c>
      <c r="R284" s="237"/>
      <c r="T284" s="205"/>
    </row>
    <row r="285" spans="1:20" s="236" customFormat="1">
      <c r="A285" s="232"/>
      <c r="B285" s="314" t="s">
        <v>185</v>
      </c>
      <c r="C285" s="315" t="s">
        <v>1160</v>
      </c>
      <c r="D285" s="233"/>
      <c r="E285" s="314" t="s">
        <v>154</v>
      </c>
      <c r="F285" s="234" t="s">
        <v>147</v>
      </c>
      <c r="G285" s="316" t="s">
        <v>1138</v>
      </c>
      <c r="H285" s="316">
        <v>46300</v>
      </c>
      <c r="I285" s="317" t="s">
        <v>148</v>
      </c>
      <c r="J285" s="319">
        <v>25000</v>
      </c>
      <c r="K285" s="318">
        <v>25004.62</v>
      </c>
      <c r="L285" s="318">
        <v>25411.41</v>
      </c>
      <c r="M285" s="319">
        <v>25000</v>
      </c>
      <c r="N285" s="320">
        <v>6.7500000000000004E-2</v>
      </c>
      <c r="O285" s="321">
        <v>3.8919927705618671E-4</v>
      </c>
      <c r="P285" s="321">
        <v>0.2</v>
      </c>
      <c r="Q285" s="321">
        <v>0.25</v>
      </c>
      <c r="R285" s="237"/>
      <c r="T285" s="205"/>
    </row>
    <row r="286" spans="1:20" s="236" customFormat="1">
      <c r="A286" s="232"/>
      <c r="B286" s="314" t="s">
        <v>185</v>
      </c>
      <c r="C286" s="315" t="s">
        <v>1160</v>
      </c>
      <c r="D286" s="233"/>
      <c r="E286" s="314" t="s">
        <v>154</v>
      </c>
      <c r="F286" s="234" t="s">
        <v>147</v>
      </c>
      <c r="G286" s="316" t="s">
        <v>1138</v>
      </c>
      <c r="H286" s="316">
        <v>46300</v>
      </c>
      <c r="I286" s="317" t="s">
        <v>148</v>
      </c>
      <c r="J286" s="318">
        <v>25000</v>
      </c>
      <c r="K286" s="318">
        <v>25004.62</v>
      </c>
      <c r="L286" s="318">
        <v>25411.41</v>
      </c>
      <c r="M286" s="319">
        <v>25000</v>
      </c>
      <c r="N286" s="320">
        <v>6.7500000000000004E-2</v>
      </c>
      <c r="O286" s="321">
        <v>3.8919927705618671E-4</v>
      </c>
      <c r="P286" s="321">
        <v>0.2</v>
      </c>
      <c r="Q286" s="321">
        <v>0.25</v>
      </c>
      <c r="R286" s="237"/>
      <c r="T286" s="205"/>
    </row>
    <row r="287" spans="1:20" s="236" customFormat="1">
      <c r="A287" s="232"/>
      <c r="B287" s="314" t="s">
        <v>185</v>
      </c>
      <c r="C287" s="315" t="s">
        <v>1160</v>
      </c>
      <c r="D287" s="233"/>
      <c r="E287" s="314" t="s">
        <v>154</v>
      </c>
      <c r="F287" s="234" t="s">
        <v>147</v>
      </c>
      <c r="G287" s="316" t="s">
        <v>1138</v>
      </c>
      <c r="H287" s="316">
        <v>46300</v>
      </c>
      <c r="I287" s="317" t="s">
        <v>148</v>
      </c>
      <c r="J287" s="318">
        <v>25000</v>
      </c>
      <c r="K287" s="318">
        <v>25004.62</v>
      </c>
      <c r="L287" s="318">
        <v>25411.41</v>
      </c>
      <c r="M287" s="319">
        <v>25000</v>
      </c>
      <c r="N287" s="320">
        <v>6.7500000000000004E-2</v>
      </c>
      <c r="O287" s="321">
        <v>3.8919927705618671E-4</v>
      </c>
      <c r="P287" s="321">
        <v>0.2</v>
      </c>
      <c r="Q287" s="321">
        <v>0.25</v>
      </c>
      <c r="R287" s="237"/>
      <c r="T287" s="205"/>
    </row>
    <row r="288" spans="1:20" s="236" customFormat="1">
      <c r="A288" s="232"/>
      <c r="B288" s="314" t="s">
        <v>185</v>
      </c>
      <c r="C288" s="315" t="s">
        <v>1160</v>
      </c>
      <c r="D288" s="233"/>
      <c r="E288" s="314" t="s">
        <v>154</v>
      </c>
      <c r="F288" s="234" t="s">
        <v>147</v>
      </c>
      <c r="G288" s="316" t="s">
        <v>1138</v>
      </c>
      <c r="H288" s="316">
        <v>46300</v>
      </c>
      <c r="I288" s="317" t="s">
        <v>148</v>
      </c>
      <c r="J288" s="318">
        <v>25000</v>
      </c>
      <c r="K288" s="318">
        <v>25004.62</v>
      </c>
      <c r="L288" s="318">
        <v>25411.41</v>
      </c>
      <c r="M288" s="319">
        <v>25000</v>
      </c>
      <c r="N288" s="320">
        <v>6.7500000000000004E-2</v>
      </c>
      <c r="O288" s="321">
        <v>3.8919927705618671E-4</v>
      </c>
      <c r="P288" s="321">
        <v>0.2</v>
      </c>
      <c r="Q288" s="321">
        <v>0.25</v>
      </c>
      <c r="R288" s="237"/>
      <c r="T288" s="205"/>
    </row>
    <row r="289" spans="1:20" s="236" customFormat="1">
      <c r="A289" s="232"/>
      <c r="B289" s="314" t="s">
        <v>185</v>
      </c>
      <c r="C289" s="315" t="s">
        <v>1160</v>
      </c>
      <c r="D289" s="233"/>
      <c r="E289" s="314" t="s">
        <v>154</v>
      </c>
      <c r="F289" s="234" t="s">
        <v>147</v>
      </c>
      <c r="G289" s="316" t="s">
        <v>1138</v>
      </c>
      <c r="H289" s="316">
        <v>46300</v>
      </c>
      <c r="I289" s="317" t="s">
        <v>148</v>
      </c>
      <c r="J289" s="318">
        <v>25000</v>
      </c>
      <c r="K289" s="318">
        <v>25004.62</v>
      </c>
      <c r="L289" s="318">
        <v>25411.41</v>
      </c>
      <c r="M289" s="319">
        <v>25000</v>
      </c>
      <c r="N289" s="320">
        <v>6.7500000000000004E-2</v>
      </c>
      <c r="O289" s="321">
        <v>3.8919927705618671E-4</v>
      </c>
      <c r="P289" s="321">
        <v>0.2</v>
      </c>
      <c r="Q289" s="321">
        <v>0.25</v>
      </c>
      <c r="R289" s="237"/>
      <c r="T289" s="205"/>
    </row>
    <row r="290" spans="1:20" s="236" customFormat="1">
      <c r="A290" s="232"/>
      <c r="B290" s="314" t="s">
        <v>185</v>
      </c>
      <c r="C290" s="315" t="s">
        <v>1160</v>
      </c>
      <c r="D290" s="233"/>
      <c r="E290" s="314" t="s">
        <v>154</v>
      </c>
      <c r="F290" s="234" t="s">
        <v>147</v>
      </c>
      <c r="G290" s="316" t="s">
        <v>1138</v>
      </c>
      <c r="H290" s="316">
        <v>46300</v>
      </c>
      <c r="I290" s="317" t="s">
        <v>148</v>
      </c>
      <c r="J290" s="318">
        <v>25000</v>
      </c>
      <c r="K290" s="318">
        <v>25004.62</v>
      </c>
      <c r="L290" s="318">
        <v>25411.41</v>
      </c>
      <c r="M290" s="319">
        <v>25000</v>
      </c>
      <c r="N290" s="320">
        <v>6.7500000000000004E-2</v>
      </c>
      <c r="O290" s="321">
        <v>3.8919927705618671E-4</v>
      </c>
      <c r="P290" s="321">
        <v>0.2</v>
      </c>
      <c r="Q290" s="321">
        <v>0.25</v>
      </c>
      <c r="R290" s="237"/>
      <c r="T290" s="205"/>
    </row>
    <row r="291" spans="1:20" s="236" customFormat="1">
      <c r="A291" s="232"/>
      <c r="B291" s="314" t="s">
        <v>185</v>
      </c>
      <c r="C291" s="315" t="s">
        <v>1160</v>
      </c>
      <c r="D291" s="233"/>
      <c r="E291" s="314" t="s">
        <v>154</v>
      </c>
      <c r="F291" s="234" t="s">
        <v>147</v>
      </c>
      <c r="G291" s="316" t="s">
        <v>1138</v>
      </c>
      <c r="H291" s="316">
        <v>46300</v>
      </c>
      <c r="I291" s="317" t="s">
        <v>148</v>
      </c>
      <c r="J291" s="318">
        <v>25000</v>
      </c>
      <c r="K291" s="318">
        <v>25004.62</v>
      </c>
      <c r="L291" s="318">
        <v>25411.41</v>
      </c>
      <c r="M291" s="319">
        <v>25000</v>
      </c>
      <c r="N291" s="320">
        <v>6.7500000000000004E-2</v>
      </c>
      <c r="O291" s="321">
        <v>3.8919927705618671E-4</v>
      </c>
      <c r="P291" s="321">
        <v>0.2</v>
      </c>
      <c r="Q291" s="321">
        <v>0.25</v>
      </c>
      <c r="R291" s="237"/>
      <c r="T291" s="205"/>
    </row>
    <row r="292" spans="1:20" s="236" customFormat="1">
      <c r="A292" s="232"/>
      <c r="B292" s="314" t="s">
        <v>185</v>
      </c>
      <c r="C292" s="315" t="s">
        <v>1160</v>
      </c>
      <c r="D292" s="233"/>
      <c r="E292" s="314" t="s">
        <v>154</v>
      </c>
      <c r="F292" s="234" t="s">
        <v>147</v>
      </c>
      <c r="G292" s="316" t="s">
        <v>1138</v>
      </c>
      <c r="H292" s="316">
        <v>46300</v>
      </c>
      <c r="I292" s="317" t="s">
        <v>148</v>
      </c>
      <c r="J292" s="318">
        <v>25000</v>
      </c>
      <c r="K292" s="318">
        <v>25004.62</v>
      </c>
      <c r="L292" s="318">
        <v>25411.41</v>
      </c>
      <c r="M292" s="319">
        <v>25000</v>
      </c>
      <c r="N292" s="320">
        <v>6.7500000000000004E-2</v>
      </c>
      <c r="O292" s="321">
        <v>3.8919927705618671E-4</v>
      </c>
      <c r="P292" s="321">
        <v>0.2</v>
      </c>
      <c r="Q292" s="321">
        <v>0.25</v>
      </c>
      <c r="R292" s="237"/>
      <c r="T292" s="205"/>
    </row>
    <row r="293" spans="1:20" s="236" customFormat="1">
      <c r="A293" s="232"/>
      <c r="B293" s="314" t="s">
        <v>185</v>
      </c>
      <c r="C293" s="315" t="s">
        <v>1160</v>
      </c>
      <c r="D293" s="233"/>
      <c r="E293" s="314" t="s">
        <v>154</v>
      </c>
      <c r="F293" s="234" t="s">
        <v>147</v>
      </c>
      <c r="G293" s="316" t="s">
        <v>1138</v>
      </c>
      <c r="H293" s="316">
        <v>46300</v>
      </c>
      <c r="I293" s="317" t="s">
        <v>148</v>
      </c>
      <c r="J293" s="318">
        <v>25000</v>
      </c>
      <c r="K293" s="318">
        <v>25004.62</v>
      </c>
      <c r="L293" s="318">
        <v>25411.41</v>
      </c>
      <c r="M293" s="319">
        <v>25000</v>
      </c>
      <c r="N293" s="320">
        <v>6.7500000000000004E-2</v>
      </c>
      <c r="O293" s="321">
        <v>3.8919927705618671E-4</v>
      </c>
      <c r="P293" s="321">
        <v>0.2</v>
      </c>
      <c r="Q293" s="321">
        <v>0.25</v>
      </c>
      <c r="R293" s="237"/>
      <c r="T293" s="205"/>
    </row>
    <row r="294" spans="1:20" s="236" customFormat="1">
      <c r="A294" s="232"/>
      <c r="B294" s="314" t="s">
        <v>185</v>
      </c>
      <c r="C294" s="315" t="s">
        <v>1160</v>
      </c>
      <c r="D294" s="233"/>
      <c r="E294" s="314" t="s">
        <v>154</v>
      </c>
      <c r="F294" s="234" t="s">
        <v>147</v>
      </c>
      <c r="G294" s="316" t="s">
        <v>1138</v>
      </c>
      <c r="H294" s="316">
        <v>46300</v>
      </c>
      <c r="I294" s="317" t="s">
        <v>148</v>
      </c>
      <c r="J294" s="318">
        <v>25000</v>
      </c>
      <c r="K294" s="318">
        <v>25004.62</v>
      </c>
      <c r="L294" s="318">
        <v>25411.41</v>
      </c>
      <c r="M294" s="319">
        <v>25000</v>
      </c>
      <c r="N294" s="320">
        <v>6.7500000000000004E-2</v>
      </c>
      <c r="O294" s="321">
        <v>3.8919927705618671E-4</v>
      </c>
      <c r="P294" s="321">
        <v>0.2</v>
      </c>
      <c r="Q294" s="321">
        <v>0.25</v>
      </c>
      <c r="R294" s="237"/>
      <c r="T294" s="205"/>
    </row>
    <row r="295" spans="1:20" s="236" customFormat="1">
      <c r="A295" s="232"/>
      <c r="B295" s="314" t="s">
        <v>185</v>
      </c>
      <c r="C295" s="315" t="s">
        <v>1160</v>
      </c>
      <c r="D295" s="233"/>
      <c r="E295" s="314" t="s">
        <v>154</v>
      </c>
      <c r="F295" s="234" t="s">
        <v>147</v>
      </c>
      <c r="G295" s="316" t="s">
        <v>1138</v>
      </c>
      <c r="H295" s="316">
        <v>46300</v>
      </c>
      <c r="I295" s="317" t="s">
        <v>148</v>
      </c>
      <c r="J295" s="318">
        <v>25000</v>
      </c>
      <c r="K295" s="318">
        <v>25004.62</v>
      </c>
      <c r="L295" s="318">
        <v>25411.41</v>
      </c>
      <c r="M295" s="319">
        <v>25000</v>
      </c>
      <c r="N295" s="320">
        <v>6.7500000000000004E-2</v>
      </c>
      <c r="O295" s="321">
        <v>3.8919927705618671E-4</v>
      </c>
      <c r="P295" s="321">
        <v>0.2</v>
      </c>
      <c r="Q295" s="321">
        <v>0.25</v>
      </c>
      <c r="R295" s="237"/>
      <c r="T295" s="205"/>
    </row>
    <row r="296" spans="1:20" s="236" customFormat="1">
      <c r="A296" s="232"/>
      <c r="B296" s="314" t="s">
        <v>185</v>
      </c>
      <c r="C296" s="315" t="s">
        <v>1160</v>
      </c>
      <c r="D296" s="233"/>
      <c r="E296" s="314" t="s">
        <v>154</v>
      </c>
      <c r="F296" s="234" t="s">
        <v>147</v>
      </c>
      <c r="G296" s="316" t="s">
        <v>1138</v>
      </c>
      <c r="H296" s="316">
        <v>46300</v>
      </c>
      <c r="I296" s="317" t="s">
        <v>148</v>
      </c>
      <c r="J296" s="318">
        <v>25000</v>
      </c>
      <c r="K296" s="318">
        <v>25004.62</v>
      </c>
      <c r="L296" s="318">
        <v>25411.41</v>
      </c>
      <c r="M296" s="319">
        <v>25000</v>
      </c>
      <c r="N296" s="320">
        <v>6.7500000000000004E-2</v>
      </c>
      <c r="O296" s="321">
        <v>3.8919927705618671E-4</v>
      </c>
      <c r="P296" s="321">
        <v>0.2</v>
      </c>
      <c r="Q296" s="321">
        <v>0.25</v>
      </c>
      <c r="R296" s="237"/>
      <c r="T296" s="205"/>
    </row>
    <row r="297" spans="1:20" s="236" customFormat="1">
      <c r="A297" s="232"/>
      <c r="B297" s="314" t="s">
        <v>185</v>
      </c>
      <c r="C297" s="315" t="s">
        <v>1160</v>
      </c>
      <c r="D297" s="233"/>
      <c r="E297" s="314" t="s">
        <v>154</v>
      </c>
      <c r="F297" s="234" t="s">
        <v>147</v>
      </c>
      <c r="G297" s="316" t="s">
        <v>1138</v>
      </c>
      <c r="H297" s="316">
        <v>46300</v>
      </c>
      <c r="I297" s="317" t="s">
        <v>148</v>
      </c>
      <c r="J297" s="318">
        <v>25000</v>
      </c>
      <c r="K297" s="318">
        <v>25004.62</v>
      </c>
      <c r="L297" s="318">
        <v>25411.41</v>
      </c>
      <c r="M297" s="319">
        <v>25000</v>
      </c>
      <c r="N297" s="320">
        <v>6.7500000000000004E-2</v>
      </c>
      <c r="O297" s="321">
        <v>3.8919927705618671E-4</v>
      </c>
      <c r="P297" s="321">
        <v>0.2</v>
      </c>
      <c r="Q297" s="321">
        <v>0.25</v>
      </c>
      <c r="R297" s="237"/>
      <c r="T297" s="205"/>
    </row>
    <row r="298" spans="1:20" s="236" customFormat="1">
      <c r="A298" s="232"/>
      <c r="B298" s="314" t="s">
        <v>185</v>
      </c>
      <c r="C298" s="315" t="s">
        <v>1160</v>
      </c>
      <c r="D298" s="233"/>
      <c r="E298" s="314" t="s">
        <v>154</v>
      </c>
      <c r="F298" s="234" t="s">
        <v>147</v>
      </c>
      <c r="G298" s="316" t="s">
        <v>1138</v>
      </c>
      <c r="H298" s="316">
        <v>46300</v>
      </c>
      <c r="I298" s="317" t="s">
        <v>148</v>
      </c>
      <c r="J298" s="318">
        <v>25000</v>
      </c>
      <c r="K298" s="318">
        <v>25004.62</v>
      </c>
      <c r="L298" s="318">
        <v>25411.41</v>
      </c>
      <c r="M298" s="319">
        <v>25000</v>
      </c>
      <c r="N298" s="320">
        <v>6.7500000000000004E-2</v>
      </c>
      <c r="O298" s="321">
        <v>3.8919927705618671E-4</v>
      </c>
      <c r="P298" s="321">
        <v>0.2</v>
      </c>
      <c r="Q298" s="321">
        <v>0.25</v>
      </c>
      <c r="R298" s="237"/>
      <c r="T298" s="205"/>
    </row>
    <row r="299" spans="1:20" s="236" customFormat="1">
      <c r="A299" s="232"/>
      <c r="B299" s="314" t="s">
        <v>185</v>
      </c>
      <c r="C299" s="315" t="s">
        <v>1160</v>
      </c>
      <c r="D299" s="233"/>
      <c r="E299" s="314" t="s">
        <v>154</v>
      </c>
      <c r="F299" s="234" t="s">
        <v>147</v>
      </c>
      <c r="G299" s="316" t="s">
        <v>1138</v>
      </c>
      <c r="H299" s="316">
        <v>46300</v>
      </c>
      <c r="I299" s="317" t="s">
        <v>148</v>
      </c>
      <c r="J299" s="318">
        <v>25000</v>
      </c>
      <c r="K299" s="318">
        <v>25004.62</v>
      </c>
      <c r="L299" s="318">
        <v>25411.41</v>
      </c>
      <c r="M299" s="319">
        <v>25000</v>
      </c>
      <c r="N299" s="320">
        <v>6.7500000000000004E-2</v>
      </c>
      <c r="O299" s="321">
        <v>3.8919927705618671E-4</v>
      </c>
      <c r="P299" s="321">
        <v>0.2</v>
      </c>
      <c r="Q299" s="321">
        <v>0.25</v>
      </c>
      <c r="R299" s="237"/>
      <c r="T299" s="205"/>
    </row>
    <row r="300" spans="1:20" s="236" customFormat="1">
      <c r="A300" s="232"/>
      <c r="B300" s="314" t="s">
        <v>185</v>
      </c>
      <c r="C300" s="315" t="s">
        <v>1160</v>
      </c>
      <c r="D300" s="233"/>
      <c r="E300" s="314" t="s">
        <v>154</v>
      </c>
      <c r="F300" s="234" t="s">
        <v>147</v>
      </c>
      <c r="G300" s="316" t="s">
        <v>1138</v>
      </c>
      <c r="H300" s="316">
        <v>46300</v>
      </c>
      <c r="I300" s="317" t="s">
        <v>148</v>
      </c>
      <c r="J300" s="318">
        <v>25000</v>
      </c>
      <c r="K300" s="318">
        <v>25004.62</v>
      </c>
      <c r="L300" s="318">
        <v>25411.41</v>
      </c>
      <c r="M300" s="319">
        <v>25000</v>
      </c>
      <c r="N300" s="320">
        <v>6.7500000000000004E-2</v>
      </c>
      <c r="O300" s="321">
        <v>3.8919927705618671E-4</v>
      </c>
      <c r="P300" s="321">
        <v>0.2</v>
      </c>
      <c r="Q300" s="321">
        <v>0.25</v>
      </c>
      <c r="R300" s="237"/>
      <c r="T300" s="205"/>
    </row>
    <row r="301" spans="1:20" s="236" customFormat="1">
      <c r="A301" s="232"/>
      <c r="B301" s="314" t="s">
        <v>185</v>
      </c>
      <c r="C301" s="315" t="s">
        <v>1160</v>
      </c>
      <c r="D301" s="233"/>
      <c r="E301" s="314" t="s">
        <v>154</v>
      </c>
      <c r="F301" s="234" t="s">
        <v>147</v>
      </c>
      <c r="G301" s="316" t="s">
        <v>1138</v>
      </c>
      <c r="H301" s="316">
        <v>46300</v>
      </c>
      <c r="I301" s="317" t="s">
        <v>148</v>
      </c>
      <c r="J301" s="318">
        <v>25000</v>
      </c>
      <c r="K301" s="318">
        <v>25004.62</v>
      </c>
      <c r="L301" s="318">
        <v>25411.41</v>
      </c>
      <c r="M301" s="319">
        <v>25000</v>
      </c>
      <c r="N301" s="320">
        <v>6.7500000000000004E-2</v>
      </c>
      <c r="O301" s="321">
        <v>3.8919927705618671E-4</v>
      </c>
      <c r="P301" s="321">
        <v>0.2</v>
      </c>
      <c r="Q301" s="321">
        <v>0.25</v>
      </c>
      <c r="R301" s="237"/>
      <c r="T301" s="205"/>
    </row>
    <row r="302" spans="1:20" s="236" customFormat="1">
      <c r="A302" s="232"/>
      <c r="B302" s="314" t="s">
        <v>185</v>
      </c>
      <c r="C302" s="315" t="s">
        <v>1160</v>
      </c>
      <c r="D302" s="233"/>
      <c r="E302" s="314" t="s">
        <v>154</v>
      </c>
      <c r="F302" s="234" t="s">
        <v>147</v>
      </c>
      <c r="G302" s="316" t="s">
        <v>1138</v>
      </c>
      <c r="H302" s="316">
        <v>46300</v>
      </c>
      <c r="I302" s="317" t="s">
        <v>148</v>
      </c>
      <c r="J302" s="318">
        <v>25000</v>
      </c>
      <c r="K302" s="318">
        <v>25004.62</v>
      </c>
      <c r="L302" s="318">
        <v>25411.41</v>
      </c>
      <c r="M302" s="319">
        <v>25000</v>
      </c>
      <c r="N302" s="320">
        <v>6.7500000000000004E-2</v>
      </c>
      <c r="O302" s="321">
        <v>3.8919927705618671E-4</v>
      </c>
      <c r="P302" s="321">
        <v>0.2</v>
      </c>
      <c r="Q302" s="321">
        <v>0.25</v>
      </c>
      <c r="R302" s="237"/>
      <c r="T302" s="205"/>
    </row>
    <row r="303" spans="1:20" s="236" customFormat="1">
      <c r="A303" s="232"/>
      <c r="B303" s="314" t="s">
        <v>185</v>
      </c>
      <c r="C303" s="315" t="s">
        <v>1160</v>
      </c>
      <c r="D303" s="233"/>
      <c r="E303" s="314" t="s">
        <v>154</v>
      </c>
      <c r="F303" s="234" t="s">
        <v>147</v>
      </c>
      <c r="G303" s="316" t="s">
        <v>1138</v>
      </c>
      <c r="H303" s="316">
        <v>46300</v>
      </c>
      <c r="I303" s="317" t="s">
        <v>148</v>
      </c>
      <c r="J303" s="318">
        <v>25000</v>
      </c>
      <c r="K303" s="318">
        <v>25004.62</v>
      </c>
      <c r="L303" s="318">
        <v>25411.41</v>
      </c>
      <c r="M303" s="319">
        <v>25000</v>
      </c>
      <c r="N303" s="320">
        <v>6.7500000000000004E-2</v>
      </c>
      <c r="O303" s="321">
        <v>3.8919927705618671E-4</v>
      </c>
      <c r="P303" s="321">
        <v>0.2</v>
      </c>
      <c r="Q303" s="321">
        <v>0.25</v>
      </c>
      <c r="R303" s="237"/>
      <c r="T303" s="205"/>
    </row>
    <row r="304" spans="1:20" s="236" customFormat="1">
      <c r="A304" s="232"/>
      <c r="B304" s="314" t="s">
        <v>185</v>
      </c>
      <c r="C304" s="315" t="s">
        <v>1160</v>
      </c>
      <c r="D304" s="233"/>
      <c r="E304" s="314" t="s">
        <v>154</v>
      </c>
      <c r="F304" s="234" t="s">
        <v>147</v>
      </c>
      <c r="G304" s="316" t="s">
        <v>1138</v>
      </c>
      <c r="H304" s="316">
        <v>46300</v>
      </c>
      <c r="I304" s="317" t="s">
        <v>148</v>
      </c>
      <c r="J304" s="318">
        <v>25000</v>
      </c>
      <c r="K304" s="318">
        <v>25004.62</v>
      </c>
      <c r="L304" s="318">
        <v>25411.41</v>
      </c>
      <c r="M304" s="319">
        <v>25000</v>
      </c>
      <c r="N304" s="320">
        <v>6.7500000000000004E-2</v>
      </c>
      <c r="O304" s="321">
        <v>3.8919927705618671E-4</v>
      </c>
      <c r="P304" s="321">
        <v>0.2</v>
      </c>
      <c r="Q304" s="321">
        <v>0.25</v>
      </c>
      <c r="R304" s="237"/>
      <c r="T304" s="205"/>
    </row>
    <row r="305" spans="1:20" s="236" customFormat="1">
      <c r="A305" s="232"/>
      <c r="B305" s="314" t="s">
        <v>185</v>
      </c>
      <c r="C305" s="315" t="s">
        <v>1160</v>
      </c>
      <c r="D305" s="233"/>
      <c r="E305" s="314" t="s">
        <v>154</v>
      </c>
      <c r="F305" s="234" t="s">
        <v>147</v>
      </c>
      <c r="G305" s="316" t="s">
        <v>1138</v>
      </c>
      <c r="H305" s="316">
        <v>46300</v>
      </c>
      <c r="I305" s="317" t="s">
        <v>148</v>
      </c>
      <c r="J305" s="318">
        <v>25000</v>
      </c>
      <c r="K305" s="318">
        <v>25004.62</v>
      </c>
      <c r="L305" s="318">
        <v>25411.41</v>
      </c>
      <c r="M305" s="319">
        <v>25000</v>
      </c>
      <c r="N305" s="320">
        <v>6.7500000000000004E-2</v>
      </c>
      <c r="O305" s="321">
        <v>3.8919927705618671E-4</v>
      </c>
      <c r="P305" s="321">
        <v>0.2</v>
      </c>
      <c r="Q305" s="321">
        <v>0.25</v>
      </c>
      <c r="R305" s="237"/>
      <c r="T305" s="205"/>
    </row>
    <row r="306" spans="1:20" s="236" customFormat="1">
      <c r="A306" s="232"/>
      <c r="B306" s="314" t="s">
        <v>185</v>
      </c>
      <c r="C306" s="315" t="s">
        <v>1160</v>
      </c>
      <c r="D306" s="233"/>
      <c r="E306" s="314" t="s">
        <v>154</v>
      </c>
      <c r="F306" s="234" t="s">
        <v>147</v>
      </c>
      <c r="G306" s="316" t="s">
        <v>1138</v>
      </c>
      <c r="H306" s="316">
        <v>46300</v>
      </c>
      <c r="I306" s="317" t="s">
        <v>148</v>
      </c>
      <c r="J306" s="318">
        <v>25000</v>
      </c>
      <c r="K306" s="318">
        <v>25004.62</v>
      </c>
      <c r="L306" s="318">
        <v>25411.41</v>
      </c>
      <c r="M306" s="319">
        <v>25000</v>
      </c>
      <c r="N306" s="320">
        <v>6.7500000000000004E-2</v>
      </c>
      <c r="O306" s="321">
        <v>3.8919927705618671E-4</v>
      </c>
      <c r="P306" s="321">
        <v>0.2</v>
      </c>
      <c r="Q306" s="321">
        <v>0.25</v>
      </c>
      <c r="R306" s="237"/>
      <c r="T306" s="205"/>
    </row>
    <row r="307" spans="1:20" s="236" customFormat="1">
      <c r="A307" s="232"/>
      <c r="B307" s="314" t="s">
        <v>185</v>
      </c>
      <c r="C307" s="315" t="s">
        <v>1160</v>
      </c>
      <c r="D307" s="233"/>
      <c r="E307" s="314" t="s">
        <v>154</v>
      </c>
      <c r="F307" s="234" t="s">
        <v>147</v>
      </c>
      <c r="G307" s="316" t="s">
        <v>1138</v>
      </c>
      <c r="H307" s="316">
        <v>46300</v>
      </c>
      <c r="I307" s="317" t="s">
        <v>148</v>
      </c>
      <c r="J307" s="322">
        <v>25000</v>
      </c>
      <c r="K307" s="318">
        <v>25004.62</v>
      </c>
      <c r="L307" s="318">
        <v>25411.41</v>
      </c>
      <c r="M307" s="319">
        <v>25000</v>
      </c>
      <c r="N307" s="320">
        <v>6.7500000000000004E-2</v>
      </c>
      <c r="O307" s="321">
        <v>3.8919927705618671E-4</v>
      </c>
      <c r="P307" s="321">
        <v>0.2</v>
      </c>
      <c r="Q307" s="321">
        <v>0.25</v>
      </c>
      <c r="R307" s="237"/>
      <c r="T307" s="205"/>
    </row>
    <row r="308" spans="1:20" s="236" customFormat="1">
      <c r="A308" s="232"/>
      <c r="B308" s="314" t="s">
        <v>185</v>
      </c>
      <c r="C308" s="315" t="s">
        <v>1160</v>
      </c>
      <c r="D308" s="233"/>
      <c r="E308" s="314" t="s">
        <v>154</v>
      </c>
      <c r="F308" s="234" t="s">
        <v>147</v>
      </c>
      <c r="G308" s="316" t="s">
        <v>1138</v>
      </c>
      <c r="H308" s="316">
        <v>46300</v>
      </c>
      <c r="I308" s="317" t="s">
        <v>148</v>
      </c>
      <c r="J308" s="318">
        <v>25000</v>
      </c>
      <c r="K308" s="318">
        <v>25004.62</v>
      </c>
      <c r="L308" s="318">
        <v>25411.41</v>
      </c>
      <c r="M308" s="319">
        <v>25000</v>
      </c>
      <c r="N308" s="320">
        <v>6.7500000000000004E-2</v>
      </c>
      <c r="O308" s="321">
        <v>3.8919927705618671E-4</v>
      </c>
      <c r="P308" s="321">
        <v>0.2</v>
      </c>
      <c r="Q308" s="321">
        <v>0.25</v>
      </c>
      <c r="R308" s="237"/>
      <c r="T308" s="205"/>
    </row>
    <row r="309" spans="1:20" s="236" customFormat="1">
      <c r="A309" s="232"/>
      <c r="B309" s="314" t="s">
        <v>185</v>
      </c>
      <c r="C309" s="315" t="s">
        <v>1160</v>
      </c>
      <c r="D309" s="233"/>
      <c r="E309" s="314" t="s">
        <v>154</v>
      </c>
      <c r="F309" s="234" t="s">
        <v>147</v>
      </c>
      <c r="G309" s="316" t="s">
        <v>1138</v>
      </c>
      <c r="H309" s="316">
        <v>46300</v>
      </c>
      <c r="I309" s="317" t="s">
        <v>148</v>
      </c>
      <c r="J309" s="318">
        <v>25000</v>
      </c>
      <c r="K309" s="318">
        <v>25004.62</v>
      </c>
      <c r="L309" s="318">
        <v>25411.41</v>
      </c>
      <c r="M309" s="319">
        <v>25000</v>
      </c>
      <c r="N309" s="320">
        <v>6.7500000000000004E-2</v>
      </c>
      <c r="O309" s="321">
        <v>3.8919927705618671E-4</v>
      </c>
      <c r="P309" s="321">
        <v>0.2</v>
      </c>
      <c r="Q309" s="321">
        <v>0.25</v>
      </c>
      <c r="R309" s="237"/>
      <c r="T309" s="205"/>
    </row>
    <row r="310" spans="1:20" s="236" customFormat="1">
      <c r="A310" s="232"/>
      <c r="B310" s="314" t="s">
        <v>185</v>
      </c>
      <c r="C310" s="315" t="s">
        <v>1160</v>
      </c>
      <c r="D310" s="233"/>
      <c r="E310" s="314" t="s">
        <v>154</v>
      </c>
      <c r="F310" s="234" t="s">
        <v>147</v>
      </c>
      <c r="G310" s="316" t="s">
        <v>1138</v>
      </c>
      <c r="H310" s="316">
        <v>46300</v>
      </c>
      <c r="I310" s="317" t="s">
        <v>148</v>
      </c>
      <c r="J310" s="318">
        <v>25000</v>
      </c>
      <c r="K310" s="318">
        <v>25004.62</v>
      </c>
      <c r="L310" s="318">
        <v>25411.41</v>
      </c>
      <c r="M310" s="319">
        <v>25000</v>
      </c>
      <c r="N310" s="320">
        <v>6.7500000000000004E-2</v>
      </c>
      <c r="O310" s="321">
        <v>3.8919927705618671E-4</v>
      </c>
      <c r="P310" s="321">
        <v>0.2</v>
      </c>
      <c r="Q310" s="321">
        <v>0.25</v>
      </c>
      <c r="R310" s="237"/>
      <c r="T310" s="205"/>
    </row>
    <row r="311" spans="1:20" s="236" customFormat="1">
      <c r="A311" s="232"/>
      <c r="B311" s="314" t="s">
        <v>185</v>
      </c>
      <c r="C311" s="315" t="s">
        <v>1160</v>
      </c>
      <c r="D311" s="233"/>
      <c r="E311" s="314" t="s">
        <v>154</v>
      </c>
      <c r="F311" s="234" t="s">
        <v>147</v>
      </c>
      <c r="G311" s="316" t="s">
        <v>1138</v>
      </c>
      <c r="H311" s="316">
        <v>46300</v>
      </c>
      <c r="I311" s="317" t="s">
        <v>148</v>
      </c>
      <c r="J311" s="318">
        <v>25000</v>
      </c>
      <c r="K311" s="318">
        <v>25004.62</v>
      </c>
      <c r="L311" s="318">
        <v>25411.41</v>
      </c>
      <c r="M311" s="319">
        <v>25000</v>
      </c>
      <c r="N311" s="320">
        <v>6.7500000000000004E-2</v>
      </c>
      <c r="O311" s="321">
        <v>3.8919927705618671E-4</v>
      </c>
      <c r="P311" s="321">
        <v>0.2</v>
      </c>
      <c r="Q311" s="321">
        <v>0.25</v>
      </c>
      <c r="R311" s="237"/>
      <c r="T311" s="205"/>
    </row>
    <row r="312" spans="1:20" s="236" customFormat="1">
      <c r="A312" s="232"/>
      <c r="B312" s="314" t="s">
        <v>185</v>
      </c>
      <c r="C312" s="315" t="s">
        <v>1160</v>
      </c>
      <c r="D312" s="233"/>
      <c r="E312" s="314" t="s">
        <v>154</v>
      </c>
      <c r="F312" s="234" t="s">
        <v>147</v>
      </c>
      <c r="G312" s="316" t="s">
        <v>1138</v>
      </c>
      <c r="H312" s="316">
        <v>46300</v>
      </c>
      <c r="I312" s="317" t="s">
        <v>148</v>
      </c>
      <c r="J312" s="318">
        <v>25000</v>
      </c>
      <c r="K312" s="318">
        <v>25004.62</v>
      </c>
      <c r="L312" s="318">
        <v>25411.41</v>
      </c>
      <c r="M312" s="319">
        <v>25000</v>
      </c>
      <c r="N312" s="320">
        <v>6.7500000000000004E-2</v>
      </c>
      <c r="O312" s="321">
        <v>3.8919927705618671E-4</v>
      </c>
      <c r="P312" s="321">
        <v>0.2</v>
      </c>
      <c r="Q312" s="321">
        <v>0.25</v>
      </c>
      <c r="R312" s="237"/>
      <c r="T312" s="205"/>
    </row>
    <row r="313" spans="1:20" s="236" customFormat="1">
      <c r="A313" s="232"/>
      <c r="B313" s="314" t="s">
        <v>185</v>
      </c>
      <c r="C313" s="315" t="s">
        <v>1160</v>
      </c>
      <c r="D313" s="233"/>
      <c r="E313" s="314" t="s">
        <v>154</v>
      </c>
      <c r="F313" s="234" t="s">
        <v>147</v>
      </c>
      <c r="G313" s="316" t="s">
        <v>1138</v>
      </c>
      <c r="H313" s="316">
        <v>46300</v>
      </c>
      <c r="I313" s="317" t="s">
        <v>148</v>
      </c>
      <c r="J313" s="318">
        <v>25000</v>
      </c>
      <c r="K313" s="318">
        <v>25004.62</v>
      </c>
      <c r="L313" s="318">
        <v>25411.41</v>
      </c>
      <c r="M313" s="319">
        <v>25000</v>
      </c>
      <c r="N313" s="320">
        <v>6.7500000000000004E-2</v>
      </c>
      <c r="O313" s="321">
        <v>3.8919927705618671E-4</v>
      </c>
      <c r="P313" s="321">
        <v>0.2</v>
      </c>
      <c r="Q313" s="321">
        <v>0.25</v>
      </c>
      <c r="R313" s="237"/>
      <c r="T313" s="205"/>
    </row>
    <row r="314" spans="1:20" s="236" customFormat="1">
      <c r="A314" s="232"/>
      <c r="B314" s="314" t="s">
        <v>185</v>
      </c>
      <c r="C314" s="315" t="s">
        <v>1160</v>
      </c>
      <c r="D314" s="233"/>
      <c r="E314" s="314" t="s">
        <v>154</v>
      </c>
      <c r="F314" s="234" t="s">
        <v>147</v>
      </c>
      <c r="G314" s="316" t="s">
        <v>1138</v>
      </c>
      <c r="H314" s="316">
        <v>46300</v>
      </c>
      <c r="I314" s="317" t="s">
        <v>148</v>
      </c>
      <c r="J314" s="318">
        <v>25000</v>
      </c>
      <c r="K314" s="318">
        <v>25004.62</v>
      </c>
      <c r="L314" s="318">
        <v>25411.41</v>
      </c>
      <c r="M314" s="319">
        <v>25000</v>
      </c>
      <c r="N314" s="320">
        <v>6.7500000000000004E-2</v>
      </c>
      <c r="O314" s="321">
        <v>3.8919927705618671E-4</v>
      </c>
      <c r="P314" s="321">
        <v>0.2</v>
      </c>
      <c r="Q314" s="321">
        <v>0.25</v>
      </c>
      <c r="R314" s="237"/>
      <c r="T314" s="205"/>
    </row>
    <row r="315" spans="1:20" s="236" customFormat="1">
      <c r="A315" s="232"/>
      <c r="B315" s="314" t="s">
        <v>185</v>
      </c>
      <c r="C315" s="315" t="s">
        <v>1160</v>
      </c>
      <c r="D315" s="233"/>
      <c r="E315" s="314" t="s">
        <v>154</v>
      </c>
      <c r="F315" s="234" t="s">
        <v>147</v>
      </c>
      <c r="G315" s="316" t="s">
        <v>1138</v>
      </c>
      <c r="H315" s="316">
        <v>46300</v>
      </c>
      <c r="I315" s="317" t="s">
        <v>148</v>
      </c>
      <c r="J315" s="318">
        <v>25000</v>
      </c>
      <c r="K315" s="318">
        <v>25004.62</v>
      </c>
      <c r="L315" s="318">
        <v>25411.41</v>
      </c>
      <c r="M315" s="319">
        <v>25000</v>
      </c>
      <c r="N315" s="320">
        <v>6.7500000000000004E-2</v>
      </c>
      <c r="O315" s="321">
        <v>3.8919927705618671E-4</v>
      </c>
      <c r="P315" s="321">
        <v>0.2</v>
      </c>
      <c r="Q315" s="321">
        <v>0.25</v>
      </c>
      <c r="R315" s="237"/>
      <c r="T315" s="205"/>
    </row>
    <row r="316" spans="1:20" s="236" customFormat="1">
      <c r="A316" s="232"/>
      <c r="B316" s="314" t="s">
        <v>185</v>
      </c>
      <c r="C316" s="315" t="s">
        <v>1160</v>
      </c>
      <c r="D316" s="233"/>
      <c r="E316" s="314" t="s">
        <v>154</v>
      </c>
      <c r="F316" s="234" t="s">
        <v>147</v>
      </c>
      <c r="G316" s="316" t="s">
        <v>1138</v>
      </c>
      <c r="H316" s="316">
        <v>46300</v>
      </c>
      <c r="I316" s="317" t="s">
        <v>148</v>
      </c>
      <c r="J316" s="318">
        <v>25000</v>
      </c>
      <c r="K316" s="318">
        <v>25004.62</v>
      </c>
      <c r="L316" s="318">
        <v>25411.41</v>
      </c>
      <c r="M316" s="319">
        <v>25000</v>
      </c>
      <c r="N316" s="320">
        <v>6.7500000000000004E-2</v>
      </c>
      <c r="O316" s="321">
        <v>3.8919927705618671E-4</v>
      </c>
      <c r="P316" s="321">
        <v>0.2</v>
      </c>
      <c r="Q316" s="321">
        <v>0.25</v>
      </c>
      <c r="R316" s="237"/>
      <c r="T316" s="205"/>
    </row>
    <row r="317" spans="1:20" s="236" customFormat="1">
      <c r="A317" s="232"/>
      <c r="B317" s="314" t="s">
        <v>185</v>
      </c>
      <c r="C317" s="315" t="s">
        <v>1160</v>
      </c>
      <c r="D317" s="233"/>
      <c r="E317" s="314" t="s">
        <v>154</v>
      </c>
      <c r="F317" s="234" t="s">
        <v>147</v>
      </c>
      <c r="G317" s="316" t="s">
        <v>1138</v>
      </c>
      <c r="H317" s="316">
        <v>46300</v>
      </c>
      <c r="I317" s="317" t="s">
        <v>148</v>
      </c>
      <c r="J317" s="318">
        <v>25000</v>
      </c>
      <c r="K317" s="318">
        <v>25004.62</v>
      </c>
      <c r="L317" s="318">
        <v>25411.41</v>
      </c>
      <c r="M317" s="319">
        <v>25000</v>
      </c>
      <c r="N317" s="320">
        <v>6.7500000000000004E-2</v>
      </c>
      <c r="O317" s="321">
        <v>3.8919927705618671E-4</v>
      </c>
      <c r="P317" s="321">
        <v>0.2</v>
      </c>
      <c r="Q317" s="321">
        <v>0.25</v>
      </c>
      <c r="R317" s="237"/>
      <c r="T317" s="205"/>
    </row>
    <row r="318" spans="1:20" s="236" customFormat="1">
      <c r="A318" s="232"/>
      <c r="B318" s="314" t="s">
        <v>185</v>
      </c>
      <c r="C318" s="315" t="s">
        <v>1160</v>
      </c>
      <c r="D318" s="233"/>
      <c r="E318" s="314" t="s">
        <v>154</v>
      </c>
      <c r="F318" s="234" t="s">
        <v>147</v>
      </c>
      <c r="G318" s="316" t="s">
        <v>1138</v>
      </c>
      <c r="H318" s="316">
        <v>46300</v>
      </c>
      <c r="I318" s="317" t="s">
        <v>148</v>
      </c>
      <c r="J318" s="318">
        <v>25000</v>
      </c>
      <c r="K318" s="318">
        <v>25004.62</v>
      </c>
      <c r="L318" s="318">
        <v>25411.41</v>
      </c>
      <c r="M318" s="319">
        <v>25000</v>
      </c>
      <c r="N318" s="320">
        <v>6.7500000000000004E-2</v>
      </c>
      <c r="O318" s="321">
        <v>3.8919927705618671E-4</v>
      </c>
      <c r="P318" s="321">
        <v>0.2</v>
      </c>
      <c r="Q318" s="321">
        <v>0.25</v>
      </c>
      <c r="R318" s="237"/>
      <c r="T318" s="205"/>
    </row>
    <row r="319" spans="1:20" s="236" customFormat="1">
      <c r="A319" s="232"/>
      <c r="B319" s="314" t="s">
        <v>185</v>
      </c>
      <c r="C319" s="315" t="s">
        <v>1160</v>
      </c>
      <c r="D319" s="233"/>
      <c r="E319" s="314" t="s">
        <v>154</v>
      </c>
      <c r="F319" s="234" t="s">
        <v>147</v>
      </c>
      <c r="G319" s="316" t="s">
        <v>1138</v>
      </c>
      <c r="H319" s="316">
        <v>46300</v>
      </c>
      <c r="I319" s="317" t="s">
        <v>148</v>
      </c>
      <c r="J319" s="318">
        <v>25000</v>
      </c>
      <c r="K319" s="318">
        <v>25004.62</v>
      </c>
      <c r="L319" s="318">
        <v>25411.41</v>
      </c>
      <c r="M319" s="319">
        <v>25000</v>
      </c>
      <c r="N319" s="320">
        <v>6.7500000000000004E-2</v>
      </c>
      <c r="O319" s="321">
        <v>3.8919927705618671E-4</v>
      </c>
      <c r="P319" s="321">
        <v>0.2</v>
      </c>
      <c r="Q319" s="321">
        <v>0.25</v>
      </c>
      <c r="R319" s="237"/>
      <c r="T319" s="205"/>
    </row>
    <row r="320" spans="1:20" s="236" customFormat="1">
      <c r="A320" s="232"/>
      <c r="B320" s="314" t="s">
        <v>185</v>
      </c>
      <c r="C320" s="315" t="s">
        <v>1160</v>
      </c>
      <c r="D320" s="233"/>
      <c r="E320" s="314" t="s">
        <v>154</v>
      </c>
      <c r="F320" s="234" t="s">
        <v>147</v>
      </c>
      <c r="G320" s="316" t="s">
        <v>1138</v>
      </c>
      <c r="H320" s="316">
        <v>46300</v>
      </c>
      <c r="I320" s="317" t="s">
        <v>148</v>
      </c>
      <c r="J320" s="318">
        <v>25000</v>
      </c>
      <c r="K320" s="318">
        <v>25004.62</v>
      </c>
      <c r="L320" s="318">
        <v>25411.41</v>
      </c>
      <c r="M320" s="319">
        <v>25000</v>
      </c>
      <c r="N320" s="320">
        <v>6.7500000000000004E-2</v>
      </c>
      <c r="O320" s="321">
        <v>3.8919927705618671E-4</v>
      </c>
      <c r="P320" s="321">
        <v>0.2</v>
      </c>
      <c r="Q320" s="321">
        <v>0.25</v>
      </c>
      <c r="R320" s="237"/>
      <c r="T320" s="205"/>
    </row>
    <row r="321" spans="1:20" s="236" customFormat="1">
      <c r="A321" s="232"/>
      <c r="B321" s="314" t="s">
        <v>185</v>
      </c>
      <c r="C321" s="315" t="s">
        <v>1160</v>
      </c>
      <c r="D321" s="233"/>
      <c r="E321" s="314" t="s">
        <v>154</v>
      </c>
      <c r="F321" s="234" t="s">
        <v>147</v>
      </c>
      <c r="G321" s="316" t="s">
        <v>1138</v>
      </c>
      <c r="H321" s="316">
        <v>46300</v>
      </c>
      <c r="I321" s="317" t="s">
        <v>148</v>
      </c>
      <c r="J321" s="318">
        <v>25000</v>
      </c>
      <c r="K321" s="318">
        <v>25004.62</v>
      </c>
      <c r="L321" s="318">
        <v>25411.41</v>
      </c>
      <c r="M321" s="319">
        <v>25000</v>
      </c>
      <c r="N321" s="320">
        <v>6.7500000000000004E-2</v>
      </c>
      <c r="O321" s="321">
        <v>3.8919927705618671E-4</v>
      </c>
      <c r="P321" s="321">
        <v>0.2</v>
      </c>
      <c r="Q321" s="321">
        <v>0.25</v>
      </c>
      <c r="R321" s="237"/>
      <c r="T321" s="205"/>
    </row>
    <row r="322" spans="1:20" s="236" customFormat="1">
      <c r="A322" s="232"/>
      <c r="B322" s="314" t="s">
        <v>185</v>
      </c>
      <c r="C322" s="315" t="s">
        <v>1160</v>
      </c>
      <c r="D322" s="233"/>
      <c r="E322" s="314" t="s">
        <v>154</v>
      </c>
      <c r="F322" s="234" t="s">
        <v>147</v>
      </c>
      <c r="G322" s="316" t="s">
        <v>1138</v>
      </c>
      <c r="H322" s="316">
        <v>46300</v>
      </c>
      <c r="I322" s="317" t="s">
        <v>148</v>
      </c>
      <c r="J322" s="318">
        <v>25000</v>
      </c>
      <c r="K322" s="318">
        <v>25004.62</v>
      </c>
      <c r="L322" s="318">
        <v>25411.41</v>
      </c>
      <c r="M322" s="319">
        <v>25000</v>
      </c>
      <c r="N322" s="320">
        <v>6.7500000000000004E-2</v>
      </c>
      <c r="O322" s="321">
        <v>3.8919927705618671E-4</v>
      </c>
      <c r="P322" s="321">
        <v>0.2</v>
      </c>
      <c r="Q322" s="321">
        <v>0.25</v>
      </c>
      <c r="R322" s="237"/>
      <c r="T322" s="205"/>
    </row>
    <row r="323" spans="1:20" s="236" customFormat="1">
      <c r="A323" s="232"/>
      <c r="B323" s="314" t="s">
        <v>185</v>
      </c>
      <c r="C323" s="315" t="s">
        <v>1160</v>
      </c>
      <c r="D323" s="233"/>
      <c r="E323" s="314" t="s">
        <v>154</v>
      </c>
      <c r="F323" s="234" t="s">
        <v>147</v>
      </c>
      <c r="G323" s="316" t="s">
        <v>1138</v>
      </c>
      <c r="H323" s="316">
        <v>46300</v>
      </c>
      <c r="I323" s="317" t="s">
        <v>148</v>
      </c>
      <c r="J323" s="318">
        <v>25000</v>
      </c>
      <c r="K323" s="318">
        <v>25004.62</v>
      </c>
      <c r="L323" s="318">
        <v>25411.41</v>
      </c>
      <c r="M323" s="319">
        <v>25000</v>
      </c>
      <c r="N323" s="320">
        <v>6.7500000000000004E-2</v>
      </c>
      <c r="O323" s="321">
        <v>3.8919927705618671E-4</v>
      </c>
      <c r="P323" s="321">
        <v>0.2</v>
      </c>
      <c r="Q323" s="321">
        <v>0.25</v>
      </c>
      <c r="R323" s="237"/>
      <c r="T323" s="205"/>
    </row>
    <row r="324" spans="1:20" s="236" customFormat="1">
      <c r="A324" s="232"/>
      <c r="B324" s="314" t="s">
        <v>185</v>
      </c>
      <c r="C324" s="315" t="s">
        <v>1160</v>
      </c>
      <c r="D324" s="233"/>
      <c r="E324" s="314" t="s">
        <v>154</v>
      </c>
      <c r="F324" s="234" t="s">
        <v>147</v>
      </c>
      <c r="G324" s="316" t="s">
        <v>1138</v>
      </c>
      <c r="H324" s="316">
        <v>46300</v>
      </c>
      <c r="I324" s="317" t="s">
        <v>148</v>
      </c>
      <c r="J324" s="318">
        <v>25000</v>
      </c>
      <c r="K324" s="318">
        <v>25004.62</v>
      </c>
      <c r="L324" s="318">
        <v>25411.41</v>
      </c>
      <c r="M324" s="319">
        <v>25000</v>
      </c>
      <c r="N324" s="320">
        <v>6.7500000000000004E-2</v>
      </c>
      <c r="O324" s="321">
        <v>3.8919927705618671E-4</v>
      </c>
      <c r="P324" s="321">
        <v>0.2</v>
      </c>
      <c r="Q324" s="321">
        <v>0.25</v>
      </c>
      <c r="R324" s="237"/>
      <c r="T324" s="205"/>
    </row>
    <row r="325" spans="1:20" s="236" customFormat="1">
      <c r="A325" s="232"/>
      <c r="B325" s="314" t="s">
        <v>185</v>
      </c>
      <c r="C325" s="315" t="s">
        <v>1160</v>
      </c>
      <c r="D325" s="233"/>
      <c r="E325" s="314" t="s">
        <v>154</v>
      </c>
      <c r="F325" s="234" t="s">
        <v>147</v>
      </c>
      <c r="G325" s="316" t="s">
        <v>1138</v>
      </c>
      <c r="H325" s="316">
        <v>46300</v>
      </c>
      <c r="I325" s="317" t="s">
        <v>148</v>
      </c>
      <c r="J325" s="318">
        <v>25000</v>
      </c>
      <c r="K325" s="318">
        <v>25004.62</v>
      </c>
      <c r="L325" s="318">
        <v>25411.41</v>
      </c>
      <c r="M325" s="319">
        <v>25000</v>
      </c>
      <c r="N325" s="320">
        <v>6.7500000000000004E-2</v>
      </c>
      <c r="O325" s="321">
        <v>3.8919927705618671E-4</v>
      </c>
      <c r="P325" s="321">
        <v>0.2</v>
      </c>
      <c r="Q325" s="321">
        <v>0.25</v>
      </c>
      <c r="R325" s="237"/>
      <c r="T325" s="205"/>
    </row>
    <row r="326" spans="1:20" s="236" customFormat="1">
      <c r="A326" s="232"/>
      <c r="B326" s="314" t="s">
        <v>185</v>
      </c>
      <c r="C326" s="315" t="s">
        <v>1160</v>
      </c>
      <c r="D326" s="233"/>
      <c r="E326" s="314" t="s">
        <v>154</v>
      </c>
      <c r="F326" s="234" t="s">
        <v>147</v>
      </c>
      <c r="G326" s="316" t="s">
        <v>1138</v>
      </c>
      <c r="H326" s="316">
        <v>46300</v>
      </c>
      <c r="I326" s="317" t="s">
        <v>148</v>
      </c>
      <c r="J326" s="318">
        <v>25000</v>
      </c>
      <c r="K326" s="318">
        <v>25004.62</v>
      </c>
      <c r="L326" s="318">
        <v>25411.41</v>
      </c>
      <c r="M326" s="319">
        <v>25000</v>
      </c>
      <c r="N326" s="320">
        <v>6.7500000000000004E-2</v>
      </c>
      <c r="O326" s="321">
        <v>3.8919927705618671E-4</v>
      </c>
      <c r="P326" s="321">
        <v>0.2</v>
      </c>
      <c r="Q326" s="321">
        <v>0.25</v>
      </c>
      <c r="R326" s="237"/>
      <c r="T326" s="205"/>
    </row>
    <row r="327" spans="1:20" s="236" customFormat="1">
      <c r="A327" s="232"/>
      <c r="B327" s="314" t="s">
        <v>185</v>
      </c>
      <c r="C327" s="315" t="s">
        <v>1160</v>
      </c>
      <c r="D327" s="233"/>
      <c r="E327" s="314" t="s">
        <v>154</v>
      </c>
      <c r="F327" s="234" t="s">
        <v>147</v>
      </c>
      <c r="G327" s="316" t="s">
        <v>1138</v>
      </c>
      <c r="H327" s="316">
        <v>46300</v>
      </c>
      <c r="I327" s="317" t="s">
        <v>148</v>
      </c>
      <c r="J327" s="318">
        <v>25000</v>
      </c>
      <c r="K327" s="318">
        <v>25004.62</v>
      </c>
      <c r="L327" s="318">
        <v>25411.41</v>
      </c>
      <c r="M327" s="319">
        <v>25000</v>
      </c>
      <c r="N327" s="320">
        <v>6.7500000000000004E-2</v>
      </c>
      <c r="O327" s="321">
        <v>3.8919927705618671E-4</v>
      </c>
      <c r="P327" s="321">
        <v>0.2</v>
      </c>
      <c r="Q327" s="321">
        <v>0.25</v>
      </c>
      <c r="R327" s="237"/>
      <c r="T327" s="205"/>
    </row>
    <row r="328" spans="1:20" s="236" customFormat="1">
      <c r="A328" s="232"/>
      <c r="B328" s="314" t="s">
        <v>185</v>
      </c>
      <c r="C328" s="315" t="s">
        <v>1160</v>
      </c>
      <c r="D328" s="233"/>
      <c r="E328" s="314" t="s">
        <v>154</v>
      </c>
      <c r="F328" s="234" t="s">
        <v>147</v>
      </c>
      <c r="G328" s="316" t="s">
        <v>1138</v>
      </c>
      <c r="H328" s="316">
        <v>46300</v>
      </c>
      <c r="I328" s="317" t="s">
        <v>148</v>
      </c>
      <c r="J328" s="318">
        <v>25000</v>
      </c>
      <c r="K328" s="318">
        <v>25004.62</v>
      </c>
      <c r="L328" s="318">
        <v>25411.41</v>
      </c>
      <c r="M328" s="319">
        <v>25000</v>
      </c>
      <c r="N328" s="320">
        <v>6.7500000000000004E-2</v>
      </c>
      <c r="O328" s="321">
        <v>3.8919927705618671E-4</v>
      </c>
      <c r="P328" s="321">
        <v>0.2</v>
      </c>
      <c r="Q328" s="321">
        <v>0.25</v>
      </c>
      <c r="R328" s="237"/>
      <c r="T328" s="205"/>
    </row>
    <row r="329" spans="1:20" s="236" customFormat="1">
      <c r="A329" s="232"/>
      <c r="B329" s="314" t="s">
        <v>185</v>
      </c>
      <c r="C329" s="315" t="s">
        <v>1160</v>
      </c>
      <c r="D329" s="233"/>
      <c r="E329" s="314" t="s">
        <v>154</v>
      </c>
      <c r="F329" s="234" t="s">
        <v>147</v>
      </c>
      <c r="G329" s="316" t="s">
        <v>1138</v>
      </c>
      <c r="H329" s="316">
        <v>46300</v>
      </c>
      <c r="I329" s="317" t="s">
        <v>148</v>
      </c>
      <c r="J329" s="318">
        <v>25000</v>
      </c>
      <c r="K329" s="318">
        <v>25004.62</v>
      </c>
      <c r="L329" s="318">
        <v>25411.41</v>
      </c>
      <c r="M329" s="319">
        <v>25000</v>
      </c>
      <c r="N329" s="320">
        <v>6.7500000000000004E-2</v>
      </c>
      <c r="O329" s="321">
        <v>3.8919927705618671E-4</v>
      </c>
      <c r="P329" s="321">
        <v>0.2</v>
      </c>
      <c r="Q329" s="321">
        <v>0.25</v>
      </c>
      <c r="R329" s="237"/>
      <c r="T329" s="205"/>
    </row>
    <row r="330" spans="1:20" s="236" customFormat="1">
      <c r="A330" s="232"/>
      <c r="B330" s="314" t="s">
        <v>185</v>
      </c>
      <c r="C330" s="315" t="s">
        <v>1160</v>
      </c>
      <c r="D330" s="233"/>
      <c r="E330" s="314" t="s">
        <v>154</v>
      </c>
      <c r="F330" s="234" t="s">
        <v>147</v>
      </c>
      <c r="G330" s="316" t="s">
        <v>1138</v>
      </c>
      <c r="H330" s="316">
        <v>46300</v>
      </c>
      <c r="I330" s="317" t="s">
        <v>148</v>
      </c>
      <c r="J330" s="318">
        <v>25000</v>
      </c>
      <c r="K330" s="318">
        <v>25004.62</v>
      </c>
      <c r="L330" s="318">
        <v>25411.41</v>
      </c>
      <c r="M330" s="319">
        <v>25000</v>
      </c>
      <c r="N330" s="320">
        <v>6.7500000000000004E-2</v>
      </c>
      <c r="O330" s="321">
        <v>3.8919927705618671E-4</v>
      </c>
      <c r="P330" s="321">
        <v>0.2</v>
      </c>
      <c r="Q330" s="321">
        <v>0.25</v>
      </c>
      <c r="R330" s="237"/>
      <c r="T330" s="205"/>
    </row>
    <row r="331" spans="1:20" s="236" customFormat="1">
      <c r="A331" s="232"/>
      <c r="B331" s="314" t="s">
        <v>185</v>
      </c>
      <c r="C331" s="315" t="s">
        <v>1160</v>
      </c>
      <c r="D331" s="233"/>
      <c r="E331" s="314" t="s">
        <v>154</v>
      </c>
      <c r="F331" s="234" t="s">
        <v>147</v>
      </c>
      <c r="G331" s="316" t="s">
        <v>1138</v>
      </c>
      <c r="H331" s="316">
        <v>46300</v>
      </c>
      <c r="I331" s="317" t="s">
        <v>148</v>
      </c>
      <c r="J331" s="318">
        <v>25000</v>
      </c>
      <c r="K331" s="318">
        <v>25004.62</v>
      </c>
      <c r="L331" s="318">
        <v>25411.41</v>
      </c>
      <c r="M331" s="319">
        <v>25000</v>
      </c>
      <c r="N331" s="320">
        <v>6.7500000000000004E-2</v>
      </c>
      <c r="O331" s="321">
        <v>3.8919927705618671E-4</v>
      </c>
      <c r="P331" s="321">
        <v>0.2</v>
      </c>
      <c r="Q331" s="321">
        <v>0.25</v>
      </c>
      <c r="R331" s="237"/>
      <c r="T331" s="205"/>
    </row>
    <row r="332" spans="1:20" s="236" customFormat="1">
      <c r="A332" s="232"/>
      <c r="B332" s="314" t="s">
        <v>185</v>
      </c>
      <c r="C332" s="315" t="s">
        <v>1160</v>
      </c>
      <c r="D332" s="233"/>
      <c r="E332" s="314" t="s">
        <v>154</v>
      </c>
      <c r="F332" s="234" t="s">
        <v>147</v>
      </c>
      <c r="G332" s="316" t="s">
        <v>1138</v>
      </c>
      <c r="H332" s="316">
        <v>46300</v>
      </c>
      <c r="I332" s="317" t="s">
        <v>148</v>
      </c>
      <c r="J332" s="318">
        <v>25000</v>
      </c>
      <c r="K332" s="318">
        <v>25004.62</v>
      </c>
      <c r="L332" s="318">
        <v>25411.41</v>
      </c>
      <c r="M332" s="319">
        <v>25000</v>
      </c>
      <c r="N332" s="320">
        <v>6.7500000000000004E-2</v>
      </c>
      <c r="O332" s="321">
        <v>3.8919927705618671E-4</v>
      </c>
      <c r="P332" s="321">
        <v>0.2</v>
      </c>
      <c r="Q332" s="321">
        <v>0.25</v>
      </c>
      <c r="R332" s="237"/>
      <c r="T332" s="205"/>
    </row>
    <row r="333" spans="1:20" s="236" customFormat="1">
      <c r="A333" s="232"/>
      <c r="B333" s="314" t="s">
        <v>185</v>
      </c>
      <c r="C333" s="315" t="s">
        <v>1160</v>
      </c>
      <c r="D333" s="233"/>
      <c r="E333" s="314" t="s">
        <v>154</v>
      </c>
      <c r="F333" s="234" t="s">
        <v>147</v>
      </c>
      <c r="G333" s="316" t="s">
        <v>1138</v>
      </c>
      <c r="H333" s="316">
        <v>46300</v>
      </c>
      <c r="I333" s="317" t="s">
        <v>148</v>
      </c>
      <c r="J333" s="318">
        <v>25000</v>
      </c>
      <c r="K333" s="318">
        <v>25004.62</v>
      </c>
      <c r="L333" s="318">
        <v>25411.41</v>
      </c>
      <c r="M333" s="319">
        <v>25000</v>
      </c>
      <c r="N333" s="320">
        <v>6.7500000000000004E-2</v>
      </c>
      <c r="O333" s="321">
        <v>3.8919927705618671E-4</v>
      </c>
      <c r="P333" s="321">
        <v>0.2</v>
      </c>
      <c r="Q333" s="321">
        <v>0.25</v>
      </c>
      <c r="R333" s="237"/>
      <c r="T333" s="205"/>
    </row>
    <row r="334" spans="1:20" s="236" customFormat="1">
      <c r="A334" s="232"/>
      <c r="B334" s="314" t="s">
        <v>185</v>
      </c>
      <c r="C334" s="315" t="s">
        <v>1160</v>
      </c>
      <c r="D334" s="233"/>
      <c r="E334" s="314" t="s">
        <v>154</v>
      </c>
      <c r="F334" s="234" t="s">
        <v>147</v>
      </c>
      <c r="G334" s="316" t="s">
        <v>1138</v>
      </c>
      <c r="H334" s="316">
        <v>46300</v>
      </c>
      <c r="I334" s="317" t="s">
        <v>148</v>
      </c>
      <c r="J334" s="318">
        <v>25000</v>
      </c>
      <c r="K334" s="318">
        <v>25004.62</v>
      </c>
      <c r="L334" s="318">
        <v>25411.41</v>
      </c>
      <c r="M334" s="319">
        <v>25000</v>
      </c>
      <c r="N334" s="320">
        <v>6.7500000000000004E-2</v>
      </c>
      <c r="O334" s="321">
        <v>3.8919927705618671E-4</v>
      </c>
      <c r="P334" s="321">
        <v>0.2</v>
      </c>
      <c r="Q334" s="321">
        <v>0.25</v>
      </c>
      <c r="R334" s="237"/>
      <c r="T334" s="205"/>
    </row>
    <row r="335" spans="1:20" s="236" customFormat="1">
      <c r="A335" s="232"/>
      <c r="B335" s="314" t="s">
        <v>185</v>
      </c>
      <c r="C335" s="315" t="s">
        <v>1160</v>
      </c>
      <c r="D335" s="233"/>
      <c r="E335" s="314" t="s">
        <v>154</v>
      </c>
      <c r="F335" s="234" t="s">
        <v>147</v>
      </c>
      <c r="G335" s="316" t="s">
        <v>1138</v>
      </c>
      <c r="H335" s="316">
        <v>46300</v>
      </c>
      <c r="I335" s="317" t="s">
        <v>148</v>
      </c>
      <c r="J335" s="318">
        <v>25000</v>
      </c>
      <c r="K335" s="318">
        <v>25004.62</v>
      </c>
      <c r="L335" s="318">
        <v>25411.41</v>
      </c>
      <c r="M335" s="319">
        <v>25000</v>
      </c>
      <c r="N335" s="320">
        <v>6.7500000000000004E-2</v>
      </c>
      <c r="O335" s="321">
        <v>3.8919927705618671E-4</v>
      </c>
      <c r="P335" s="321">
        <v>0.2</v>
      </c>
      <c r="Q335" s="321">
        <v>0.25</v>
      </c>
      <c r="R335" s="237"/>
      <c r="T335" s="205"/>
    </row>
    <row r="336" spans="1:20" s="236" customFormat="1">
      <c r="A336" s="232"/>
      <c r="B336" s="314" t="s">
        <v>185</v>
      </c>
      <c r="C336" s="315" t="s">
        <v>1160</v>
      </c>
      <c r="D336" s="233"/>
      <c r="E336" s="314" t="s">
        <v>154</v>
      </c>
      <c r="F336" s="234" t="s">
        <v>147</v>
      </c>
      <c r="G336" s="316" t="s">
        <v>1138</v>
      </c>
      <c r="H336" s="316">
        <v>46300</v>
      </c>
      <c r="I336" s="317" t="s">
        <v>148</v>
      </c>
      <c r="J336" s="318">
        <v>25000</v>
      </c>
      <c r="K336" s="318">
        <v>25004.62</v>
      </c>
      <c r="L336" s="318">
        <v>25411.41</v>
      </c>
      <c r="M336" s="319">
        <v>25000</v>
      </c>
      <c r="N336" s="320">
        <v>6.7500000000000004E-2</v>
      </c>
      <c r="O336" s="321">
        <v>3.8919927705618671E-4</v>
      </c>
      <c r="P336" s="321">
        <v>0.2</v>
      </c>
      <c r="Q336" s="321">
        <v>0.25</v>
      </c>
      <c r="R336" s="237"/>
      <c r="T336" s="205"/>
    </row>
    <row r="337" spans="1:20" s="236" customFormat="1">
      <c r="A337" s="232"/>
      <c r="B337" s="314" t="s">
        <v>185</v>
      </c>
      <c r="C337" s="315" t="s">
        <v>1160</v>
      </c>
      <c r="D337" s="233"/>
      <c r="E337" s="314" t="s">
        <v>154</v>
      </c>
      <c r="F337" s="234" t="s">
        <v>147</v>
      </c>
      <c r="G337" s="316" t="s">
        <v>1138</v>
      </c>
      <c r="H337" s="316">
        <v>46300</v>
      </c>
      <c r="I337" s="317" t="s">
        <v>148</v>
      </c>
      <c r="J337" s="318">
        <v>25000</v>
      </c>
      <c r="K337" s="318">
        <v>25004.62</v>
      </c>
      <c r="L337" s="318">
        <v>25411.41</v>
      </c>
      <c r="M337" s="319">
        <v>25000</v>
      </c>
      <c r="N337" s="320">
        <v>6.7500000000000004E-2</v>
      </c>
      <c r="O337" s="321">
        <v>3.8919927705618671E-4</v>
      </c>
      <c r="P337" s="321">
        <v>0.2</v>
      </c>
      <c r="Q337" s="321">
        <v>0.25</v>
      </c>
      <c r="R337" s="237"/>
      <c r="T337" s="205"/>
    </row>
    <row r="338" spans="1:20" s="236" customFormat="1">
      <c r="A338" s="232"/>
      <c r="B338" s="314" t="s">
        <v>185</v>
      </c>
      <c r="C338" s="315" t="s">
        <v>1160</v>
      </c>
      <c r="D338" s="233"/>
      <c r="E338" s="314" t="s">
        <v>154</v>
      </c>
      <c r="F338" s="234" t="s">
        <v>147</v>
      </c>
      <c r="G338" s="316" t="s">
        <v>1138</v>
      </c>
      <c r="H338" s="316">
        <v>46300</v>
      </c>
      <c r="I338" s="317" t="s">
        <v>148</v>
      </c>
      <c r="J338" s="318">
        <v>25000</v>
      </c>
      <c r="K338" s="318">
        <v>25004.62</v>
      </c>
      <c r="L338" s="318">
        <v>25411.41</v>
      </c>
      <c r="M338" s="319">
        <v>25000</v>
      </c>
      <c r="N338" s="320">
        <v>6.7500000000000004E-2</v>
      </c>
      <c r="O338" s="321">
        <v>3.8919927705618671E-4</v>
      </c>
      <c r="P338" s="321">
        <v>0.2</v>
      </c>
      <c r="Q338" s="321">
        <v>0.25</v>
      </c>
      <c r="R338" s="237"/>
      <c r="T338" s="205"/>
    </row>
    <row r="339" spans="1:20" s="236" customFormat="1">
      <c r="A339" s="232"/>
      <c r="B339" s="314" t="s">
        <v>185</v>
      </c>
      <c r="C339" s="315" t="s">
        <v>1160</v>
      </c>
      <c r="D339" s="233"/>
      <c r="E339" s="314" t="s">
        <v>154</v>
      </c>
      <c r="F339" s="234" t="s">
        <v>147</v>
      </c>
      <c r="G339" s="316" t="s">
        <v>1138</v>
      </c>
      <c r="H339" s="316">
        <v>46300</v>
      </c>
      <c r="I339" s="317" t="s">
        <v>148</v>
      </c>
      <c r="J339" s="318">
        <v>25000</v>
      </c>
      <c r="K339" s="318">
        <v>25004.62</v>
      </c>
      <c r="L339" s="318">
        <v>25411.41</v>
      </c>
      <c r="M339" s="319">
        <v>25000</v>
      </c>
      <c r="N339" s="320">
        <v>6.7500000000000004E-2</v>
      </c>
      <c r="O339" s="321">
        <v>3.8919927705618671E-4</v>
      </c>
      <c r="P339" s="321">
        <v>0.2</v>
      </c>
      <c r="Q339" s="321">
        <v>0.25</v>
      </c>
      <c r="R339" s="237"/>
      <c r="T339" s="205"/>
    </row>
    <row r="340" spans="1:20" s="236" customFormat="1">
      <c r="A340" s="232"/>
      <c r="B340" s="314" t="s">
        <v>185</v>
      </c>
      <c r="C340" s="315" t="s">
        <v>1160</v>
      </c>
      <c r="D340" s="233"/>
      <c r="E340" s="314" t="s">
        <v>154</v>
      </c>
      <c r="F340" s="234" t="s">
        <v>147</v>
      </c>
      <c r="G340" s="316" t="s">
        <v>1138</v>
      </c>
      <c r="H340" s="316">
        <v>46300</v>
      </c>
      <c r="I340" s="317" t="s">
        <v>148</v>
      </c>
      <c r="J340" s="318">
        <v>25000</v>
      </c>
      <c r="K340" s="318">
        <v>25004.62</v>
      </c>
      <c r="L340" s="318">
        <v>25411.41</v>
      </c>
      <c r="M340" s="319">
        <v>25000</v>
      </c>
      <c r="N340" s="320">
        <v>6.7500000000000004E-2</v>
      </c>
      <c r="O340" s="321">
        <v>3.8919927705618671E-4</v>
      </c>
      <c r="P340" s="321">
        <v>0.2</v>
      </c>
      <c r="Q340" s="321">
        <v>0.25</v>
      </c>
      <c r="R340" s="237"/>
      <c r="T340" s="205"/>
    </row>
    <row r="341" spans="1:20" s="236" customFormat="1">
      <c r="A341" s="232"/>
      <c r="B341" s="314" t="s">
        <v>185</v>
      </c>
      <c r="C341" s="315" t="s">
        <v>1160</v>
      </c>
      <c r="D341" s="233"/>
      <c r="E341" s="314" t="s">
        <v>154</v>
      </c>
      <c r="F341" s="234" t="s">
        <v>147</v>
      </c>
      <c r="G341" s="316" t="s">
        <v>1138</v>
      </c>
      <c r="H341" s="316">
        <v>46300</v>
      </c>
      <c r="I341" s="317" t="s">
        <v>148</v>
      </c>
      <c r="J341" s="318">
        <v>25000</v>
      </c>
      <c r="K341" s="318">
        <v>25004.69</v>
      </c>
      <c r="L341" s="318">
        <v>25411.41</v>
      </c>
      <c r="M341" s="319">
        <v>25000</v>
      </c>
      <c r="N341" s="320">
        <v>6.7500000000000004E-2</v>
      </c>
      <c r="O341" s="321">
        <v>3.8919927705618671E-4</v>
      </c>
      <c r="P341" s="321">
        <v>0.2</v>
      </c>
      <c r="Q341" s="321">
        <v>0.25</v>
      </c>
      <c r="R341" s="237"/>
      <c r="T341" s="205"/>
    </row>
    <row r="342" spans="1:20" s="236" customFormat="1">
      <c r="A342" s="232"/>
      <c r="B342" s="314" t="s">
        <v>185</v>
      </c>
      <c r="C342" s="315" t="s">
        <v>1160</v>
      </c>
      <c r="D342" s="233"/>
      <c r="E342" s="314" t="s">
        <v>154</v>
      </c>
      <c r="F342" s="234" t="s">
        <v>147</v>
      </c>
      <c r="G342" s="316" t="s">
        <v>1138</v>
      </c>
      <c r="H342" s="316">
        <v>46664</v>
      </c>
      <c r="I342" s="317" t="s">
        <v>148</v>
      </c>
      <c r="J342" s="318">
        <v>25000</v>
      </c>
      <c r="K342" s="318">
        <v>25004.69</v>
      </c>
      <c r="L342" s="318">
        <v>25417.51</v>
      </c>
      <c r="M342" s="319">
        <v>25000</v>
      </c>
      <c r="N342" s="320">
        <v>6.8500000000000005E-2</v>
      </c>
      <c r="O342" s="321">
        <v>3.8929270420525255E-4</v>
      </c>
      <c r="P342" s="321">
        <v>0.2</v>
      </c>
      <c r="Q342" s="321">
        <v>0.25</v>
      </c>
      <c r="R342" s="237"/>
      <c r="T342" s="205"/>
    </row>
    <row r="343" spans="1:20" s="236" customFormat="1">
      <c r="A343" s="232"/>
      <c r="B343" s="314" t="s">
        <v>185</v>
      </c>
      <c r="C343" s="315" t="s">
        <v>1160</v>
      </c>
      <c r="D343" s="233"/>
      <c r="E343" s="314" t="s">
        <v>154</v>
      </c>
      <c r="F343" s="234" t="s">
        <v>147</v>
      </c>
      <c r="G343" s="316" t="s">
        <v>1138</v>
      </c>
      <c r="H343" s="316">
        <v>46664</v>
      </c>
      <c r="I343" s="317" t="s">
        <v>148</v>
      </c>
      <c r="J343" s="318">
        <v>25000</v>
      </c>
      <c r="K343" s="318">
        <v>25004.69</v>
      </c>
      <c r="L343" s="318">
        <v>25417.51</v>
      </c>
      <c r="M343" s="319">
        <v>25000</v>
      </c>
      <c r="N343" s="320">
        <v>6.8500000000000005E-2</v>
      </c>
      <c r="O343" s="321">
        <v>3.8929270420525255E-4</v>
      </c>
      <c r="P343" s="321">
        <v>0.2</v>
      </c>
      <c r="Q343" s="321">
        <v>0.25</v>
      </c>
      <c r="R343" s="237"/>
      <c r="T343" s="205"/>
    </row>
    <row r="344" spans="1:20" s="236" customFormat="1">
      <c r="A344" s="232"/>
      <c r="B344" s="314" t="s">
        <v>185</v>
      </c>
      <c r="C344" s="315" t="s">
        <v>1160</v>
      </c>
      <c r="D344" s="233"/>
      <c r="E344" s="314" t="s">
        <v>154</v>
      </c>
      <c r="F344" s="234" t="s">
        <v>147</v>
      </c>
      <c r="G344" s="316" t="s">
        <v>1138</v>
      </c>
      <c r="H344" s="316">
        <v>46664</v>
      </c>
      <c r="I344" s="317" t="s">
        <v>148</v>
      </c>
      <c r="J344" s="318">
        <v>25000</v>
      </c>
      <c r="K344" s="318">
        <v>25004.69</v>
      </c>
      <c r="L344" s="318">
        <v>25417.51</v>
      </c>
      <c r="M344" s="319">
        <v>25000</v>
      </c>
      <c r="N344" s="320">
        <v>6.8500000000000005E-2</v>
      </c>
      <c r="O344" s="321">
        <v>3.8929270420525255E-4</v>
      </c>
      <c r="P344" s="321">
        <v>0.2</v>
      </c>
      <c r="Q344" s="321">
        <v>0.25</v>
      </c>
      <c r="R344" s="237"/>
      <c r="T344" s="205"/>
    </row>
    <row r="345" spans="1:20" s="236" customFormat="1">
      <c r="A345" s="232"/>
      <c r="B345" s="314" t="s">
        <v>185</v>
      </c>
      <c r="C345" s="315" t="s">
        <v>1160</v>
      </c>
      <c r="D345" s="233"/>
      <c r="E345" s="314" t="s">
        <v>154</v>
      </c>
      <c r="F345" s="234" t="s">
        <v>147</v>
      </c>
      <c r="G345" s="316" t="s">
        <v>1138</v>
      </c>
      <c r="H345" s="316">
        <v>46664</v>
      </c>
      <c r="I345" s="317" t="s">
        <v>148</v>
      </c>
      <c r="J345" s="318">
        <v>25000</v>
      </c>
      <c r="K345" s="318">
        <v>25004.69</v>
      </c>
      <c r="L345" s="318">
        <v>25417.51</v>
      </c>
      <c r="M345" s="319">
        <v>25000</v>
      </c>
      <c r="N345" s="320">
        <v>6.8500000000000005E-2</v>
      </c>
      <c r="O345" s="321">
        <v>3.8929270420525255E-4</v>
      </c>
      <c r="P345" s="321">
        <v>0.2</v>
      </c>
      <c r="Q345" s="321">
        <v>0.25</v>
      </c>
      <c r="R345" s="237"/>
      <c r="T345" s="205"/>
    </row>
    <row r="346" spans="1:20" s="236" customFormat="1">
      <c r="A346" s="232"/>
      <c r="B346" s="314" t="s">
        <v>185</v>
      </c>
      <c r="C346" s="315" t="s">
        <v>1160</v>
      </c>
      <c r="D346" s="233"/>
      <c r="E346" s="314" t="s">
        <v>154</v>
      </c>
      <c r="F346" s="234" t="s">
        <v>147</v>
      </c>
      <c r="G346" s="316" t="s">
        <v>1138</v>
      </c>
      <c r="H346" s="316">
        <v>46664</v>
      </c>
      <c r="I346" s="317" t="s">
        <v>148</v>
      </c>
      <c r="J346" s="318">
        <v>25000</v>
      </c>
      <c r="K346" s="318">
        <v>25004.69</v>
      </c>
      <c r="L346" s="318">
        <v>25417.51</v>
      </c>
      <c r="M346" s="319">
        <v>25000</v>
      </c>
      <c r="N346" s="320">
        <v>6.8500000000000005E-2</v>
      </c>
      <c r="O346" s="321">
        <v>3.8929270420525255E-4</v>
      </c>
      <c r="P346" s="321">
        <v>0.2</v>
      </c>
      <c r="Q346" s="321">
        <v>0.25</v>
      </c>
      <c r="R346" s="237"/>
      <c r="T346" s="205"/>
    </row>
    <row r="347" spans="1:20" s="236" customFormat="1">
      <c r="A347" s="232"/>
      <c r="B347" s="314" t="s">
        <v>185</v>
      </c>
      <c r="C347" s="315" t="s">
        <v>1160</v>
      </c>
      <c r="D347" s="233"/>
      <c r="E347" s="314" t="s">
        <v>154</v>
      </c>
      <c r="F347" s="234" t="s">
        <v>147</v>
      </c>
      <c r="G347" s="316" t="s">
        <v>1138</v>
      </c>
      <c r="H347" s="316">
        <v>46664</v>
      </c>
      <c r="I347" s="317" t="s">
        <v>148</v>
      </c>
      <c r="J347" s="318">
        <v>25000</v>
      </c>
      <c r="K347" s="318">
        <v>25004.69</v>
      </c>
      <c r="L347" s="318">
        <v>25417.51</v>
      </c>
      <c r="M347" s="319">
        <v>25000</v>
      </c>
      <c r="N347" s="320">
        <v>6.8500000000000005E-2</v>
      </c>
      <c r="O347" s="321">
        <v>3.8929270420525255E-4</v>
      </c>
      <c r="P347" s="321">
        <v>0.2</v>
      </c>
      <c r="Q347" s="321">
        <v>0.25</v>
      </c>
      <c r="R347" s="237"/>
      <c r="T347" s="205"/>
    </row>
    <row r="348" spans="1:20" s="236" customFormat="1">
      <c r="A348" s="232"/>
      <c r="B348" s="314" t="s">
        <v>185</v>
      </c>
      <c r="C348" s="315" t="s">
        <v>1160</v>
      </c>
      <c r="D348" s="233"/>
      <c r="E348" s="314" t="s">
        <v>154</v>
      </c>
      <c r="F348" s="234" t="s">
        <v>147</v>
      </c>
      <c r="G348" s="316" t="s">
        <v>1138</v>
      </c>
      <c r="H348" s="316">
        <v>46664</v>
      </c>
      <c r="I348" s="317" t="s">
        <v>148</v>
      </c>
      <c r="J348" s="318">
        <v>25000</v>
      </c>
      <c r="K348" s="318">
        <v>25004.69</v>
      </c>
      <c r="L348" s="318">
        <v>25417.51</v>
      </c>
      <c r="M348" s="319">
        <v>25000</v>
      </c>
      <c r="N348" s="320">
        <v>6.8500000000000005E-2</v>
      </c>
      <c r="O348" s="321">
        <v>3.8929270420525255E-4</v>
      </c>
      <c r="P348" s="321">
        <v>0.2</v>
      </c>
      <c r="Q348" s="321">
        <v>0.25</v>
      </c>
      <c r="R348" s="237"/>
      <c r="T348" s="205"/>
    </row>
    <row r="349" spans="1:20" s="236" customFormat="1">
      <c r="A349" s="232"/>
      <c r="B349" s="314" t="s">
        <v>185</v>
      </c>
      <c r="C349" s="315" t="s">
        <v>1160</v>
      </c>
      <c r="D349" s="233"/>
      <c r="E349" s="314" t="s">
        <v>154</v>
      </c>
      <c r="F349" s="234" t="s">
        <v>147</v>
      </c>
      <c r="G349" s="316" t="s">
        <v>1138</v>
      </c>
      <c r="H349" s="316">
        <v>46664</v>
      </c>
      <c r="I349" s="317" t="s">
        <v>148</v>
      </c>
      <c r="J349" s="318">
        <v>25000</v>
      </c>
      <c r="K349" s="318">
        <v>25004.69</v>
      </c>
      <c r="L349" s="318">
        <v>25417.51</v>
      </c>
      <c r="M349" s="319">
        <v>25000</v>
      </c>
      <c r="N349" s="320">
        <v>6.8500000000000005E-2</v>
      </c>
      <c r="O349" s="321">
        <v>3.8929270420525255E-4</v>
      </c>
      <c r="P349" s="321">
        <v>0.2</v>
      </c>
      <c r="Q349" s="321">
        <v>0.25</v>
      </c>
      <c r="R349" s="237"/>
      <c r="T349" s="205"/>
    </row>
    <row r="350" spans="1:20" s="236" customFormat="1">
      <c r="A350" s="232"/>
      <c r="B350" s="314" t="s">
        <v>185</v>
      </c>
      <c r="C350" s="315" t="s">
        <v>1160</v>
      </c>
      <c r="D350" s="233"/>
      <c r="E350" s="314" t="s">
        <v>154</v>
      </c>
      <c r="F350" s="234" t="s">
        <v>147</v>
      </c>
      <c r="G350" s="316" t="s">
        <v>1138</v>
      </c>
      <c r="H350" s="316">
        <v>46664</v>
      </c>
      <c r="I350" s="317" t="s">
        <v>148</v>
      </c>
      <c r="J350" s="318">
        <v>25000</v>
      </c>
      <c r="K350" s="318">
        <v>25004.69</v>
      </c>
      <c r="L350" s="318">
        <v>25417.51</v>
      </c>
      <c r="M350" s="319">
        <v>25000</v>
      </c>
      <c r="N350" s="320">
        <v>6.8500000000000005E-2</v>
      </c>
      <c r="O350" s="321">
        <v>3.8929270420525255E-4</v>
      </c>
      <c r="P350" s="321">
        <v>0.2</v>
      </c>
      <c r="Q350" s="321">
        <v>0.25</v>
      </c>
      <c r="R350" s="237"/>
      <c r="T350" s="205"/>
    </row>
    <row r="351" spans="1:20" s="236" customFormat="1">
      <c r="A351" s="232"/>
      <c r="B351" s="314" t="s">
        <v>185</v>
      </c>
      <c r="C351" s="315" t="s">
        <v>1160</v>
      </c>
      <c r="D351" s="233"/>
      <c r="E351" s="314" t="s">
        <v>154</v>
      </c>
      <c r="F351" s="234" t="s">
        <v>147</v>
      </c>
      <c r="G351" s="316" t="s">
        <v>1138</v>
      </c>
      <c r="H351" s="316">
        <v>46664</v>
      </c>
      <c r="I351" s="317" t="s">
        <v>148</v>
      </c>
      <c r="J351" s="318">
        <v>25000</v>
      </c>
      <c r="K351" s="318">
        <v>25004.69</v>
      </c>
      <c r="L351" s="318">
        <v>25417.51</v>
      </c>
      <c r="M351" s="319">
        <v>25000</v>
      </c>
      <c r="N351" s="320">
        <v>6.8500000000000005E-2</v>
      </c>
      <c r="O351" s="321">
        <v>3.8929270420525255E-4</v>
      </c>
      <c r="P351" s="321">
        <v>0.2</v>
      </c>
      <c r="Q351" s="321">
        <v>0.25</v>
      </c>
      <c r="R351" s="237"/>
      <c r="T351" s="205"/>
    </row>
    <row r="352" spans="1:20" s="236" customFormat="1">
      <c r="A352" s="232"/>
      <c r="B352" s="314" t="s">
        <v>185</v>
      </c>
      <c r="C352" s="315" t="s">
        <v>1160</v>
      </c>
      <c r="D352" s="233"/>
      <c r="E352" s="314" t="s">
        <v>154</v>
      </c>
      <c r="F352" s="234" t="s">
        <v>147</v>
      </c>
      <c r="G352" s="316" t="s">
        <v>1138</v>
      </c>
      <c r="H352" s="316">
        <v>46664</v>
      </c>
      <c r="I352" s="317" t="s">
        <v>148</v>
      </c>
      <c r="J352" s="318">
        <v>25000</v>
      </c>
      <c r="K352" s="318">
        <v>25004.69</v>
      </c>
      <c r="L352" s="318">
        <v>25417.51</v>
      </c>
      <c r="M352" s="319">
        <v>25000</v>
      </c>
      <c r="N352" s="320">
        <v>6.8500000000000005E-2</v>
      </c>
      <c r="O352" s="321">
        <v>3.8929270420525255E-4</v>
      </c>
      <c r="P352" s="321">
        <v>0.2</v>
      </c>
      <c r="Q352" s="321">
        <v>0.25</v>
      </c>
      <c r="R352" s="237"/>
      <c r="T352" s="205"/>
    </row>
    <row r="353" spans="1:20" s="236" customFormat="1">
      <c r="A353" s="232"/>
      <c r="B353" s="314" t="s">
        <v>185</v>
      </c>
      <c r="C353" s="315" t="s">
        <v>1160</v>
      </c>
      <c r="D353" s="233"/>
      <c r="E353" s="314" t="s">
        <v>154</v>
      </c>
      <c r="F353" s="234" t="s">
        <v>147</v>
      </c>
      <c r="G353" s="316" t="s">
        <v>1138</v>
      </c>
      <c r="H353" s="316">
        <v>46664</v>
      </c>
      <c r="I353" s="317" t="s">
        <v>148</v>
      </c>
      <c r="J353" s="318">
        <v>25000</v>
      </c>
      <c r="K353" s="318">
        <v>25004.69</v>
      </c>
      <c r="L353" s="318">
        <v>25417.51</v>
      </c>
      <c r="M353" s="319">
        <v>25000</v>
      </c>
      <c r="N353" s="320">
        <v>6.8500000000000005E-2</v>
      </c>
      <c r="O353" s="321">
        <v>3.8929270420525255E-4</v>
      </c>
      <c r="P353" s="321">
        <v>0.2</v>
      </c>
      <c r="Q353" s="321">
        <v>0.25</v>
      </c>
      <c r="R353" s="237"/>
      <c r="T353" s="205"/>
    </row>
    <row r="354" spans="1:20" s="236" customFormat="1">
      <c r="A354" s="232"/>
      <c r="B354" s="314" t="s">
        <v>185</v>
      </c>
      <c r="C354" s="315" t="s">
        <v>1160</v>
      </c>
      <c r="D354" s="233"/>
      <c r="E354" s="314" t="s">
        <v>154</v>
      </c>
      <c r="F354" s="234" t="s">
        <v>147</v>
      </c>
      <c r="G354" s="316" t="s">
        <v>1138</v>
      </c>
      <c r="H354" s="316">
        <v>46664</v>
      </c>
      <c r="I354" s="317" t="s">
        <v>148</v>
      </c>
      <c r="J354" s="318">
        <v>25000</v>
      </c>
      <c r="K354" s="318">
        <v>25004.69</v>
      </c>
      <c r="L354" s="318">
        <v>25417.51</v>
      </c>
      <c r="M354" s="319">
        <v>25000</v>
      </c>
      <c r="N354" s="320">
        <v>6.8500000000000005E-2</v>
      </c>
      <c r="O354" s="321">
        <v>3.8929270420525255E-4</v>
      </c>
      <c r="P354" s="321">
        <v>0.2</v>
      </c>
      <c r="Q354" s="321">
        <v>0.25</v>
      </c>
      <c r="R354" s="237"/>
      <c r="T354" s="205"/>
    </row>
    <row r="355" spans="1:20" s="236" customFormat="1">
      <c r="A355" s="232"/>
      <c r="B355" s="314" t="s">
        <v>185</v>
      </c>
      <c r="C355" s="315" t="s">
        <v>1160</v>
      </c>
      <c r="D355" s="233"/>
      <c r="E355" s="314" t="s">
        <v>154</v>
      </c>
      <c r="F355" s="234" t="s">
        <v>147</v>
      </c>
      <c r="G355" s="316" t="s">
        <v>1138</v>
      </c>
      <c r="H355" s="316">
        <v>46664</v>
      </c>
      <c r="I355" s="317" t="s">
        <v>148</v>
      </c>
      <c r="J355" s="318">
        <v>25000</v>
      </c>
      <c r="K355" s="318">
        <v>25004.69</v>
      </c>
      <c r="L355" s="318">
        <v>25417.51</v>
      </c>
      <c r="M355" s="319">
        <v>25000</v>
      </c>
      <c r="N355" s="320">
        <v>6.8500000000000005E-2</v>
      </c>
      <c r="O355" s="321">
        <v>3.8929270420525255E-4</v>
      </c>
      <c r="P355" s="321">
        <v>0.2</v>
      </c>
      <c r="Q355" s="321">
        <v>0.25</v>
      </c>
      <c r="R355" s="237"/>
      <c r="T355" s="205"/>
    </row>
    <row r="356" spans="1:20" s="236" customFormat="1">
      <c r="A356" s="232"/>
      <c r="B356" s="314" t="s">
        <v>185</v>
      </c>
      <c r="C356" s="315" t="s">
        <v>1160</v>
      </c>
      <c r="D356" s="233"/>
      <c r="E356" s="314" t="s">
        <v>154</v>
      </c>
      <c r="F356" s="234" t="s">
        <v>147</v>
      </c>
      <c r="G356" s="316" t="s">
        <v>1138</v>
      </c>
      <c r="H356" s="316">
        <v>46664</v>
      </c>
      <c r="I356" s="317" t="s">
        <v>148</v>
      </c>
      <c r="J356" s="318">
        <v>25000</v>
      </c>
      <c r="K356" s="318">
        <v>25004.69</v>
      </c>
      <c r="L356" s="318">
        <v>25417.51</v>
      </c>
      <c r="M356" s="319">
        <v>25000</v>
      </c>
      <c r="N356" s="320">
        <v>6.8500000000000005E-2</v>
      </c>
      <c r="O356" s="321">
        <v>3.8929270420525255E-4</v>
      </c>
      <c r="P356" s="321">
        <v>0.2</v>
      </c>
      <c r="Q356" s="321">
        <v>0.25</v>
      </c>
      <c r="R356" s="237"/>
      <c r="T356" s="205"/>
    </row>
    <row r="357" spans="1:20" s="236" customFormat="1">
      <c r="A357" s="232"/>
      <c r="B357" s="314" t="s">
        <v>185</v>
      </c>
      <c r="C357" s="315" t="s">
        <v>1160</v>
      </c>
      <c r="D357" s="233"/>
      <c r="E357" s="314" t="s">
        <v>154</v>
      </c>
      <c r="F357" s="234" t="s">
        <v>147</v>
      </c>
      <c r="G357" s="316" t="s">
        <v>1138</v>
      </c>
      <c r="H357" s="316">
        <v>46664</v>
      </c>
      <c r="I357" s="317" t="s">
        <v>148</v>
      </c>
      <c r="J357" s="318">
        <v>25000</v>
      </c>
      <c r="K357" s="318">
        <v>25004.69</v>
      </c>
      <c r="L357" s="318">
        <v>25417.51</v>
      </c>
      <c r="M357" s="319">
        <v>25000</v>
      </c>
      <c r="N357" s="320">
        <v>6.8500000000000005E-2</v>
      </c>
      <c r="O357" s="321">
        <v>3.8929270420525255E-4</v>
      </c>
      <c r="P357" s="321">
        <v>0.2</v>
      </c>
      <c r="Q357" s="321">
        <v>0.25</v>
      </c>
      <c r="R357" s="237"/>
      <c r="T357" s="205"/>
    </row>
    <row r="358" spans="1:20" s="236" customFormat="1">
      <c r="A358" s="232"/>
      <c r="B358" s="314" t="s">
        <v>185</v>
      </c>
      <c r="C358" s="315" t="s">
        <v>1160</v>
      </c>
      <c r="D358" s="233"/>
      <c r="E358" s="314" t="s">
        <v>154</v>
      </c>
      <c r="F358" s="234" t="s">
        <v>147</v>
      </c>
      <c r="G358" s="316" t="s">
        <v>1138</v>
      </c>
      <c r="H358" s="316">
        <v>46664</v>
      </c>
      <c r="I358" s="317" t="s">
        <v>148</v>
      </c>
      <c r="J358" s="318">
        <v>25000</v>
      </c>
      <c r="K358" s="318">
        <v>25004.69</v>
      </c>
      <c r="L358" s="318">
        <v>25417.51</v>
      </c>
      <c r="M358" s="319">
        <v>25000</v>
      </c>
      <c r="N358" s="320">
        <v>6.8500000000000005E-2</v>
      </c>
      <c r="O358" s="321">
        <v>3.8929270420525255E-4</v>
      </c>
      <c r="P358" s="321">
        <v>0.2</v>
      </c>
      <c r="Q358" s="321">
        <v>0.25</v>
      </c>
      <c r="R358" s="237"/>
      <c r="T358" s="205"/>
    </row>
    <row r="359" spans="1:20" s="236" customFormat="1">
      <c r="A359" s="232"/>
      <c r="B359" s="314" t="s">
        <v>185</v>
      </c>
      <c r="C359" s="315" t="s">
        <v>1160</v>
      </c>
      <c r="D359" s="233"/>
      <c r="E359" s="314" t="s">
        <v>154</v>
      </c>
      <c r="F359" s="234" t="s">
        <v>147</v>
      </c>
      <c r="G359" s="316" t="s">
        <v>1138</v>
      </c>
      <c r="H359" s="316">
        <v>46664</v>
      </c>
      <c r="I359" s="317" t="s">
        <v>148</v>
      </c>
      <c r="J359" s="318">
        <v>25000</v>
      </c>
      <c r="K359" s="318">
        <v>25004.69</v>
      </c>
      <c r="L359" s="318">
        <v>25417.51</v>
      </c>
      <c r="M359" s="319">
        <v>25000</v>
      </c>
      <c r="N359" s="320">
        <v>6.8500000000000005E-2</v>
      </c>
      <c r="O359" s="321">
        <v>3.8929270420525255E-4</v>
      </c>
      <c r="P359" s="321">
        <v>0.2</v>
      </c>
      <c r="Q359" s="321">
        <v>0.25</v>
      </c>
      <c r="R359" s="237"/>
      <c r="T359" s="205"/>
    </row>
    <row r="360" spans="1:20" s="236" customFormat="1">
      <c r="A360" s="232"/>
      <c r="B360" s="314" t="s">
        <v>185</v>
      </c>
      <c r="C360" s="315" t="s">
        <v>1160</v>
      </c>
      <c r="D360" s="233"/>
      <c r="E360" s="314" t="s">
        <v>154</v>
      </c>
      <c r="F360" s="234" t="s">
        <v>147</v>
      </c>
      <c r="G360" s="316" t="s">
        <v>1138</v>
      </c>
      <c r="H360" s="316">
        <v>46664</v>
      </c>
      <c r="I360" s="317" t="s">
        <v>148</v>
      </c>
      <c r="J360" s="318">
        <v>25000</v>
      </c>
      <c r="K360" s="318">
        <v>25004.69</v>
      </c>
      <c r="L360" s="318">
        <v>25417.51</v>
      </c>
      <c r="M360" s="319">
        <v>25000</v>
      </c>
      <c r="N360" s="320">
        <v>6.8500000000000005E-2</v>
      </c>
      <c r="O360" s="321">
        <v>3.8929270420525255E-4</v>
      </c>
      <c r="P360" s="321">
        <v>0.2</v>
      </c>
      <c r="Q360" s="321">
        <v>0.25</v>
      </c>
      <c r="R360" s="237"/>
      <c r="T360" s="205"/>
    </row>
    <row r="361" spans="1:20" s="236" customFormat="1">
      <c r="A361" s="232"/>
      <c r="B361" s="314" t="s">
        <v>185</v>
      </c>
      <c r="C361" s="315" t="s">
        <v>1160</v>
      </c>
      <c r="D361" s="233"/>
      <c r="E361" s="314" t="s">
        <v>154</v>
      </c>
      <c r="F361" s="234" t="s">
        <v>147</v>
      </c>
      <c r="G361" s="316" t="s">
        <v>1138</v>
      </c>
      <c r="H361" s="316">
        <v>46664</v>
      </c>
      <c r="I361" s="317" t="s">
        <v>148</v>
      </c>
      <c r="J361" s="318">
        <v>25000</v>
      </c>
      <c r="K361" s="318">
        <v>25004.69</v>
      </c>
      <c r="L361" s="318">
        <v>25417.51</v>
      </c>
      <c r="M361" s="319">
        <v>25000</v>
      </c>
      <c r="N361" s="320">
        <v>6.8500000000000005E-2</v>
      </c>
      <c r="O361" s="321">
        <v>3.8929270420525255E-4</v>
      </c>
      <c r="P361" s="321">
        <v>0.2</v>
      </c>
      <c r="Q361" s="321">
        <v>0.25</v>
      </c>
      <c r="R361" s="237"/>
      <c r="T361" s="205"/>
    </row>
    <row r="362" spans="1:20" s="236" customFormat="1">
      <c r="A362" s="232"/>
      <c r="B362" s="314" t="s">
        <v>185</v>
      </c>
      <c r="C362" s="315" t="s">
        <v>1160</v>
      </c>
      <c r="D362" s="233"/>
      <c r="E362" s="314" t="s">
        <v>154</v>
      </c>
      <c r="F362" s="234" t="s">
        <v>147</v>
      </c>
      <c r="G362" s="316" t="s">
        <v>1138</v>
      </c>
      <c r="H362" s="316">
        <v>46664</v>
      </c>
      <c r="I362" s="317" t="s">
        <v>148</v>
      </c>
      <c r="J362" s="318">
        <v>25000</v>
      </c>
      <c r="K362" s="318">
        <v>25004.69</v>
      </c>
      <c r="L362" s="318">
        <v>25417.51</v>
      </c>
      <c r="M362" s="319">
        <v>25000</v>
      </c>
      <c r="N362" s="320">
        <v>6.8500000000000005E-2</v>
      </c>
      <c r="O362" s="321">
        <v>3.8929270420525255E-4</v>
      </c>
      <c r="P362" s="321">
        <v>0.2</v>
      </c>
      <c r="Q362" s="321">
        <v>0.25</v>
      </c>
      <c r="R362" s="237"/>
      <c r="T362" s="205"/>
    </row>
    <row r="363" spans="1:20" s="236" customFormat="1">
      <c r="A363" s="232"/>
      <c r="B363" s="314" t="s">
        <v>185</v>
      </c>
      <c r="C363" s="315" t="s">
        <v>1160</v>
      </c>
      <c r="D363" s="233"/>
      <c r="E363" s="314" t="s">
        <v>154</v>
      </c>
      <c r="F363" s="234" t="s">
        <v>147</v>
      </c>
      <c r="G363" s="316" t="s">
        <v>1138</v>
      </c>
      <c r="H363" s="316">
        <v>46664</v>
      </c>
      <c r="I363" s="317" t="s">
        <v>148</v>
      </c>
      <c r="J363" s="318">
        <v>25000</v>
      </c>
      <c r="K363" s="318">
        <v>25004.69</v>
      </c>
      <c r="L363" s="318">
        <v>25417.51</v>
      </c>
      <c r="M363" s="319">
        <v>25000</v>
      </c>
      <c r="N363" s="320">
        <v>6.8500000000000005E-2</v>
      </c>
      <c r="O363" s="321">
        <v>3.8929270420525255E-4</v>
      </c>
      <c r="P363" s="321">
        <v>0.2</v>
      </c>
      <c r="Q363" s="321">
        <v>0.25</v>
      </c>
      <c r="R363" s="237"/>
      <c r="T363" s="205"/>
    </row>
    <row r="364" spans="1:20" s="236" customFormat="1">
      <c r="A364" s="232"/>
      <c r="B364" s="314" t="s">
        <v>185</v>
      </c>
      <c r="C364" s="315" t="s">
        <v>1160</v>
      </c>
      <c r="D364" s="233"/>
      <c r="E364" s="314" t="s">
        <v>154</v>
      </c>
      <c r="F364" s="234" t="s">
        <v>147</v>
      </c>
      <c r="G364" s="316" t="s">
        <v>1138</v>
      </c>
      <c r="H364" s="316">
        <v>46664</v>
      </c>
      <c r="I364" s="317" t="s">
        <v>148</v>
      </c>
      <c r="J364" s="318">
        <v>25000</v>
      </c>
      <c r="K364" s="318">
        <v>25004.69</v>
      </c>
      <c r="L364" s="318">
        <v>25417.51</v>
      </c>
      <c r="M364" s="319">
        <v>25000</v>
      </c>
      <c r="N364" s="320">
        <v>6.8500000000000005E-2</v>
      </c>
      <c r="O364" s="321">
        <v>3.8929270420525255E-4</v>
      </c>
      <c r="P364" s="321">
        <v>0.2</v>
      </c>
      <c r="Q364" s="321">
        <v>0.25</v>
      </c>
      <c r="R364" s="237"/>
      <c r="T364" s="205"/>
    </row>
    <row r="365" spans="1:20" s="236" customFormat="1">
      <c r="A365" s="232"/>
      <c r="B365" s="314" t="s">
        <v>185</v>
      </c>
      <c r="C365" s="315" t="s">
        <v>1160</v>
      </c>
      <c r="D365" s="233"/>
      <c r="E365" s="314" t="s">
        <v>154</v>
      </c>
      <c r="F365" s="234" t="s">
        <v>147</v>
      </c>
      <c r="G365" s="316" t="s">
        <v>1138</v>
      </c>
      <c r="H365" s="316">
        <v>46664</v>
      </c>
      <c r="I365" s="317" t="s">
        <v>148</v>
      </c>
      <c r="J365" s="318">
        <v>25000</v>
      </c>
      <c r="K365" s="318">
        <v>25004.69</v>
      </c>
      <c r="L365" s="318">
        <v>25417.51</v>
      </c>
      <c r="M365" s="319">
        <v>25000</v>
      </c>
      <c r="N365" s="320">
        <v>6.8500000000000005E-2</v>
      </c>
      <c r="O365" s="321">
        <v>3.8929270420525255E-4</v>
      </c>
      <c r="P365" s="321">
        <v>0.2</v>
      </c>
      <c r="Q365" s="321">
        <v>0.25</v>
      </c>
      <c r="R365" s="237"/>
      <c r="T365" s="205"/>
    </row>
    <row r="366" spans="1:20" s="236" customFormat="1">
      <c r="A366" s="232"/>
      <c r="B366" s="314" t="s">
        <v>185</v>
      </c>
      <c r="C366" s="315" t="s">
        <v>1160</v>
      </c>
      <c r="D366" s="233"/>
      <c r="E366" s="314" t="s">
        <v>154</v>
      </c>
      <c r="F366" s="234" t="s">
        <v>147</v>
      </c>
      <c r="G366" s="316" t="s">
        <v>1138</v>
      </c>
      <c r="H366" s="316">
        <v>46664</v>
      </c>
      <c r="I366" s="317" t="s">
        <v>148</v>
      </c>
      <c r="J366" s="318">
        <v>25000</v>
      </c>
      <c r="K366" s="318">
        <v>25004.69</v>
      </c>
      <c r="L366" s="318">
        <v>25417.51</v>
      </c>
      <c r="M366" s="319">
        <v>25000</v>
      </c>
      <c r="N366" s="320">
        <v>6.8500000000000005E-2</v>
      </c>
      <c r="O366" s="321">
        <v>3.8929270420525255E-4</v>
      </c>
      <c r="P366" s="321">
        <v>0.2</v>
      </c>
      <c r="Q366" s="321">
        <v>0.25</v>
      </c>
      <c r="R366" s="237"/>
      <c r="T366" s="205"/>
    </row>
    <row r="367" spans="1:20" s="236" customFormat="1">
      <c r="A367" s="232"/>
      <c r="B367" s="314" t="s">
        <v>185</v>
      </c>
      <c r="C367" s="315" t="s">
        <v>1160</v>
      </c>
      <c r="D367" s="233"/>
      <c r="E367" s="314" t="s">
        <v>154</v>
      </c>
      <c r="F367" s="234" t="s">
        <v>147</v>
      </c>
      <c r="G367" s="316" t="s">
        <v>1138</v>
      </c>
      <c r="H367" s="316">
        <v>46664</v>
      </c>
      <c r="I367" s="317" t="s">
        <v>148</v>
      </c>
      <c r="J367" s="318">
        <v>25000</v>
      </c>
      <c r="K367" s="318">
        <v>25004.69</v>
      </c>
      <c r="L367" s="318">
        <v>25417.51</v>
      </c>
      <c r="M367" s="319">
        <v>25000</v>
      </c>
      <c r="N367" s="320">
        <v>6.8500000000000005E-2</v>
      </c>
      <c r="O367" s="321">
        <v>3.8929270420525255E-4</v>
      </c>
      <c r="P367" s="321">
        <v>0.2</v>
      </c>
      <c r="Q367" s="321">
        <v>0.25</v>
      </c>
      <c r="R367" s="237"/>
      <c r="T367" s="205"/>
    </row>
    <row r="368" spans="1:20" s="236" customFormat="1">
      <c r="A368" s="232"/>
      <c r="B368" s="314" t="s">
        <v>185</v>
      </c>
      <c r="C368" s="315" t="s">
        <v>1160</v>
      </c>
      <c r="D368" s="233"/>
      <c r="E368" s="314" t="s">
        <v>154</v>
      </c>
      <c r="F368" s="234" t="s">
        <v>147</v>
      </c>
      <c r="G368" s="316" t="s">
        <v>1138</v>
      </c>
      <c r="H368" s="316">
        <v>46664</v>
      </c>
      <c r="I368" s="317" t="s">
        <v>148</v>
      </c>
      <c r="J368" s="318">
        <v>25000</v>
      </c>
      <c r="K368" s="318">
        <v>25004.69</v>
      </c>
      <c r="L368" s="318">
        <v>25417.51</v>
      </c>
      <c r="M368" s="319">
        <v>25000</v>
      </c>
      <c r="N368" s="320">
        <v>6.8500000000000005E-2</v>
      </c>
      <c r="O368" s="321">
        <v>3.8929270420525255E-4</v>
      </c>
      <c r="P368" s="321">
        <v>0.2</v>
      </c>
      <c r="Q368" s="321">
        <v>0.25</v>
      </c>
      <c r="R368" s="237"/>
      <c r="T368" s="205"/>
    </row>
    <row r="369" spans="1:21" s="236" customFormat="1">
      <c r="A369" s="232"/>
      <c r="B369" s="314" t="s">
        <v>185</v>
      </c>
      <c r="C369" s="315" t="s">
        <v>1160</v>
      </c>
      <c r="D369" s="233"/>
      <c r="E369" s="314" t="s">
        <v>154</v>
      </c>
      <c r="F369" s="234" t="s">
        <v>147</v>
      </c>
      <c r="G369" s="316" t="s">
        <v>1138</v>
      </c>
      <c r="H369" s="316">
        <v>46664</v>
      </c>
      <c r="I369" s="317" t="s">
        <v>148</v>
      </c>
      <c r="J369" s="318">
        <v>25000</v>
      </c>
      <c r="K369" s="318">
        <v>25004.69</v>
      </c>
      <c r="L369" s="318">
        <v>25417.51</v>
      </c>
      <c r="M369" s="319">
        <v>25000</v>
      </c>
      <c r="N369" s="320">
        <v>6.8500000000000005E-2</v>
      </c>
      <c r="O369" s="321">
        <v>3.8929270420525255E-4</v>
      </c>
      <c r="P369" s="321">
        <v>0.2</v>
      </c>
      <c r="Q369" s="321">
        <v>0.25</v>
      </c>
      <c r="R369" s="237"/>
      <c r="T369" s="205"/>
    </row>
    <row r="370" spans="1:21" s="236" customFormat="1">
      <c r="A370" s="232"/>
      <c r="B370" s="314" t="s">
        <v>185</v>
      </c>
      <c r="C370" s="315" t="s">
        <v>1160</v>
      </c>
      <c r="D370" s="233"/>
      <c r="E370" s="314" t="s">
        <v>154</v>
      </c>
      <c r="F370" s="234" t="s">
        <v>147</v>
      </c>
      <c r="G370" s="316" t="s">
        <v>1138</v>
      </c>
      <c r="H370" s="316">
        <v>46664</v>
      </c>
      <c r="I370" s="317" t="s">
        <v>148</v>
      </c>
      <c r="J370" s="318">
        <v>25000</v>
      </c>
      <c r="K370" s="318">
        <v>25004.69</v>
      </c>
      <c r="L370" s="318">
        <v>25417.51</v>
      </c>
      <c r="M370" s="319">
        <v>25000</v>
      </c>
      <c r="N370" s="320">
        <v>6.8500000000000005E-2</v>
      </c>
      <c r="O370" s="321">
        <v>3.8929270420525255E-4</v>
      </c>
      <c r="P370" s="321">
        <v>0.2</v>
      </c>
      <c r="Q370" s="321">
        <v>0.25</v>
      </c>
      <c r="R370" s="237"/>
      <c r="T370" s="205"/>
    </row>
    <row r="371" spans="1:21" s="236" customFormat="1">
      <c r="A371" s="232"/>
      <c r="B371" s="314" t="s">
        <v>185</v>
      </c>
      <c r="C371" s="315" t="s">
        <v>1160</v>
      </c>
      <c r="D371" s="233"/>
      <c r="E371" s="314" t="s">
        <v>154</v>
      </c>
      <c r="F371" s="234" t="s">
        <v>147</v>
      </c>
      <c r="G371" s="316" t="s">
        <v>1138</v>
      </c>
      <c r="H371" s="316">
        <v>46664</v>
      </c>
      <c r="I371" s="317" t="s">
        <v>148</v>
      </c>
      <c r="J371" s="318">
        <v>25000</v>
      </c>
      <c r="K371" s="318">
        <v>25004.69</v>
      </c>
      <c r="L371" s="318">
        <v>25417.51</v>
      </c>
      <c r="M371" s="319">
        <v>25000</v>
      </c>
      <c r="N371" s="320">
        <v>6.8500000000000005E-2</v>
      </c>
      <c r="O371" s="321">
        <v>3.8929270420525255E-4</v>
      </c>
      <c r="P371" s="321">
        <v>0.2</v>
      </c>
      <c r="Q371" s="321">
        <v>0.25</v>
      </c>
      <c r="R371" s="237"/>
      <c r="T371" s="205"/>
    </row>
    <row r="372" spans="1:21" s="236" customFormat="1">
      <c r="A372" s="232"/>
      <c r="B372" s="314" t="s">
        <v>185</v>
      </c>
      <c r="C372" s="315" t="s">
        <v>1160</v>
      </c>
      <c r="D372" s="233"/>
      <c r="E372" s="314" t="s">
        <v>154</v>
      </c>
      <c r="F372" s="234" t="s">
        <v>147</v>
      </c>
      <c r="G372" s="316" t="s">
        <v>1138</v>
      </c>
      <c r="H372" s="316">
        <v>46664</v>
      </c>
      <c r="I372" s="317" t="s">
        <v>148</v>
      </c>
      <c r="J372" s="318">
        <v>25000</v>
      </c>
      <c r="K372" s="318">
        <v>25004.69</v>
      </c>
      <c r="L372" s="318">
        <v>25417.51</v>
      </c>
      <c r="M372" s="319">
        <v>25000</v>
      </c>
      <c r="N372" s="320">
        <v>6.8500000000000005E-2</v>
      </c>
      <c r="O372" s="321">
        <v>3.8929270420525255E-4</v>
      </c>
      <c r="P372" s="321">
        <v>0.2</v>
      </c>
      <c r="Q372" s="321">
        <v>0.25</v>
      </c>
      <c r="R372" s="237"/>
      <c r="T372" s="205"/>
    </row>
    <row r="373" spans="1:21" s="236" customFormat="1">
      <c r="A373" s="232"/>
      <c r="B373" s="314" t="s">
        <v>185</v>
      </c>
      <c r="C373" s="315" t="s">
        <v>1160</v>
      </c>
      <c r="D373" s="233"/>
      <c r="E373" s="314" t="s">
        <v>154</v>
      </c>
      <c r="F373" s="234" t="s">
        <v>147</v>
      </c>
      <c r="G373" s="316" t="s">
        <v>1138</v>
      </c>
      <c r="H373" s="316">
        <v>46664</v>
      </c>
      <c r="I373" s="317" t="s">
        <v>148</v>
      </c>
      <c r="J373" s="319">
        <v>25000</v>
      </c>
      <c r="K373" s="318">
        <v>25004.69</v>
      </c>
      <c r="L373" s="318">
        <v>25417.51</v>
      </c>
      <c r="M373" s="319">
        <v>25000</v>
      </c>
      <c r="N373" s="320">
        <v>6.8500000000000005E-2</v>
      </c>
      <c r="O373" s="321">
        <v>3.8929270420525255E-4</v>
      </c>
      <c r="P373" s="321">
        <v>0.2</v>
      </c>
      <c r="Q373" s="321">
        <v>0.25</v>
      </c>
      <c r="R373" s="237"/>
      <c r="T373" s="205"/>
    </row>
    <row r="374" spans="1:21" s="236" customFormat="1">
      <c r="A374" s="232"/>
      <c r="B374" s="314" t="s">
        <v>185</v>
      </c>
      <c r="C374" s="315" t="s">
        <v>1160</v>
      </c>
      <c r="D374" s="233"/>
      <c r="E374" s="314" t="s">
        <v>154</v>
      </c>
      <c r="F374" s="234" t="s">
        <v>147</v>
      </c>
      <c r="G374" s="316" t="s">
        <v>1138</v>
      </c>
      <c r="H374" s="316">
        <v>46664</v>
      </c>
      <c r="I374" s="317" t="s">
        <v>148</v>
      </c>
      <c r="J374" s="319">
        <v>25000</v>
      </c>
      <c r="K374" s="318">
        <v>25004.69</v>
      </c>
      <c r="L374" s="318">
        <v>25417.51</v>
      </c>
      <c r="M374" s="319">
        <v>25000</v>
      </c>
      <c r="N374" s="320">
        <v>6.8500000000000005E-2</v>
      </c>
      <c r="O374" s="321">
        <v>3.8929270420525255E-4</v>
      </c>
      <c r="P374" s="321">
        <v>0.2</v>
      </c>
      <c r="Q374" s="321">
        <v>0.25</v>
      </c>
      <c r="R374" s="237"/>
      <c r="T374" s="205"/>
    </row>
    <row r="375" spans="1:21" s="236" customFormat="1">
      <c r="A375" s="232"/>
      <c r="B375" s="314" t="s">
        <v>185</v>
      </c>
      <c r="C375" s="315" t="s">
        <v>1160</v>
      </c>
      <c r="D375" s="233"/>
      <c r="E375" s="314" t="s">
        <v>154</v>
      </c>
      <c r="F375" s="234" t="s">
        <v>147</v>
      </c>
      <c r="G375" s="316" t="s">
        <v>1138</v>
      </c>
      <c r="H375" s="316">
        <v>46664</v>
      </c>
      <c r="I375" s="317" t="s">
        <v>148</v>
      </c>
      <c r="J375" s="319">
        <v>25000</v>
      </c>
      <c r="K375" s="318">
        <v>25004.69</v>
      </c>
      <c r="L375" s="318">
        <v>25417.51</v>
      </c>
      <c r="M375" s="319">
        <v>25000</v>
      </c>
      <c r="N375" s="320">
        <v>6.8500000000000005E-2</v>
      </c>
      <c r="O375" s="321">
        <v>3.8929270420525255E-4</v>
      </c>
      <c r="P375" s="321">
        <v>0.2</v>
      </c>
      <c r="Q375" s="321">
        <v>0.25</v>
      </c>
      <c r="R375" s="237"/>
      <c r="T375" s="205"/>
    </row>
    <row r="376" spans="1:21" s="236" customFormat="1">
      <c r="A376" s="232"/>
      <c r="B376" s="314" t="s">
        <v>185</v>
      </c>
      <c r="C376" s="315" t="s">
        <v>1160</v>
      </c>
      <c r="D376" s="233"/>
      <c r="E376" s="314" t="s">
        <v>154</v>
      </c>
      <c r="F376" s="234" t="s">
        <v>147</v>
      </c>
      <c r="G376" s="316" t="s">
        <v>1138</v>
      </c>
      <c r="H376" s="316">
        <v>46664</v>
      </c>
      <c r="I376" s="317" t="s">
        <v>148</v>
      </c>
      <c r="J376" s="318">
        <v>25000</v>
      </c>
      <c r="K376" s="318">
        <v>25004.69</v>
      </c>
      <c r="L376" s="318">
        <v>25417.51</v>
      </c>
      <c r="M376" s="319">
        <v>25000</v>
      </c>
      <c r="N376" s="320">
        <v>6.8500000000000005E-2</v>
      </c>
      <c r="O376" s="321">
        <v>3.8929270420525255E-4</v>
      </c>
      <c r="P376" s="321">
        <v>0.2</v>
      </c>
      <c r="Q376" s="321">
        <v>0.25</v>
      </c>
      <c r="R376" s="237"/>
      <c r="T376" s="205"/>
    </row>
    <row r="377" spans="1:21" s="236" customFormat="1">
      <c r="A377" s="232"/>
      <c r="B377" s="314" t="s">
        <v>185</v>
      </c>
      <c r="C377" s="315" t="s">
        <v>1160</v>
      </c>
      <c r="D377" s="233"/>
      <c r="E377" s="314" t="s">
        <v>154</v>
      </c>
      <c r="F377" s="234" t="s">
        <v>147</v>
      </c>
      <c r="G377" s="316" t="s">
        <v>1138</v>
      </c>
      <c r="H377" s="316">
        <v>46664</v>
      </c>
      <c r="I377" s="317" t="s">
        <v>148</v>
      </c>
      <c r="J377" s="318">
        <v>25000</v>
      </c>
      <c r="K377" s="318">
        <v>25004.69</v>
      </c>
      <c r="L377" s="318">
        <v>25417.51</v>
      </c>
      <c r="M377" s="319">
        <v>25000</v>
      </c>
      <c r="N377" s="320">
        <v>6.8500000000000005E-2</v>
      </c>
      <c r="O377" s="321">
        <v>3.8929270420525255E-4</v>
      </c>
      <c r="P377" s="321">
        <v>0.2</v>
      </c>
      <c r="Q377" s="321">
        <v>0.25</v>
      </c>
      <c r="R377" s="237"/>
      <c r="T377" s="205"/>
    </row>
    <row r="378" spans="1:21" s="236" customFormat="1">
      <c r="A378" s="232"/>
      <c r="B378" s="314" t="s">
        <v>185</v>
      </c>
      <c r="C378" s="315" t="s">
        <v>1160</v>
      </c>
      <c r="D378" s="233"/>
      <c r="E378" s="314" t="s">
        <v>154</v>
      </c>
      <c r="F378" s="234" t="s">
        <v>147</v>
      </c>
      <c r="G378" s="316" t="s">
        <v>1138</v>
      </c>
      <c r="H378" s="316">
        <v>46664</v>
      </c>
      <c r="I378" s="317" t="s">
        <v>148</v>
      </c>
      <c r="J378" s="318">
        <v>25000</v>
      </c>
      <c r="K378" s="318">
        <v>25004.69</v>
      </c>
      <c r="L378" s="318">
        <v>25417.51</v>
      </c>
      <c r="M378" s="319">
        <v>25000</v>
      </c>
      <c r="N378" s="320">
        <v>6.8500000000000005E-2</v>
      </c>
      <c r="O378" s="321">
        <v>3.8929270420525255E-4</v>
      </c>
      <c r="P378" s="321">
        <v>0.2</v>
      </c>
      <c r="Q378" s="321">
        <v>0.25</v>
      </c>
      <c r="R378" s="238"/>
      <c r="S378" s="131"/>
      <c r="T378" s="235"/>
    </row>
    <row r="379" spans="1:21" s="236" customFormat="1" ht="15" customHeight="1">
      <c r="A379" s="232"/>
      <c r="B379" s="314" t="s">
        <v>185</v>
      </c>
      <c r="C379" s="315" t="s">
        <v>1160</v>
      </c>
      <c r="D379" s="233"/>
      <c r="E379" s="314" t="s">
        <v>154</v>
      </c>
      <c r="F379" s="234" t="s">
        <v>147</v>
      </c>
      <c r="G379" s="316" t="s">
        <v>1138</v>
      </c>
      <c r="H379" s="316">
        <v>46664</v>
      </c>
      <c r="I379" s="317" t="s">
        <v>148</v>
      </c>
      <c r="J379" s="318">
        <v>25000</v>
      </c>
      <c r="K379" s="318">
        <v>25004.69</v>
      </c>
      <c r="L379" s="318">
        <v>25417.51</v>
      </c>
      <c r="M379" s="319">
        <v>25000</v>
      </c>
      <c r="N379" s="320">
        <v>6.8500000000000005E-2</v>
      </c>
      <c r="O379" s="321">
        <v>3.8929270420525255E-4</v>
      </c>
      <c r="P379" s="321">
        <v>0.2</v>
      </c>
      <c r="Q379" s="321">
        <v>0.25</v>
      </c>
      <c r="R379" s="237"/>
      <c r="T379" s="205"/>
      <c r="U379" s="235"/>
    </row>
    <row r="380" spans="1:21" s="236" customFormat="1">
      <c r="A380" s="232"/>
      <c r="B380" s="314" t="s">
        <v>185</v>
      </c>
      <c r="C380" s="315" t="s">
        <v>1160</v>
      </c>
      <c r="D380" s="233"/>
      <c r="E380" s="314" t="s">
        <v>154</v>
      </c>
      <c r="F380" s="234" t="s">
        <v>147</v>
      </c>
      <c r="G380" s="316" t="s">
        <v>1138</v>
      </c>
      <c r="H380" s="316">
        <v>46664</v>
      </c>
      <c r="I380" s="317" t="s">
        <v>148</v>
      </c>
      <c r="J380" s="318">
        <v>25000</v>
      </c>
      <c r="K380" s="318">
        <v>25004.69</v>
      </c>
      <c r="L380" s="318">
        <v>25417.51</v>
      </c>
      <c r="M380" s="319">
        <v>25000</v>
      </c>
      <c r="N380" s="320">
        <v>6.8500000000000005E-2</v>
      </c>
      <c r="O380" s="321">
        <v>3.8929270420525255E-4</v>
      </c>
      <c r="P380" s="321">
        <v>0.2</v>
      </c>
      <c r="Q380" s="321">
        <v>0.25</v>
      </c>
      <c r="R380" s="237"/>
      <c r="T380" s="205"/>
    </row>
    <row r="381" spans="1:21" s="236" customFormat="1">
      <c r="A381" s="232"/>
      <c r="B381" s="314" t="s">
        <v>185</v>
      </c>
      <c r="C381" s="315" t="s">
        <v>1160</v>
      </c>
      <c r="D381" s="233"/>
      <c r="E381" s="314" t="s">
        <v>154</v>
      </c>
      <c r="F381" s="234" t="s">
        <v>147</v>
      </c>
      <c r="G381" s="316" t="s">
        <v>1138</v>
      </c>
      <c r="H381" s="316">
        <v>46664</v>
      </c>
      <c r="I381" s="317" t="s">
        <v>148</v>
      </c>
      <c r="J381" s="318">
        <v>25000</v>
      </c>
      <c r="K381" s="318">
        <v>25004.69</v>
      </c>
      <c r="L381" s="318">
        <v>25417.51</v>
      </c>
      <c r="M381" s="319">
        <v>25000</v>
      </c>
      <c r="N381" s="320">
        <v>6.8500000000000005E-2</v>
      </c>
      <c r="O381" s="321">
        <v>3.8929270420525255E-4</v>
      </c>
      <c r="P381" s="321">
        <v>0.2</v>
      </c>
      <c r="Q381" s="321">
        <v>0.25</v>
      </c>
      <c r="R381" s="237"/>
      <c r="T381" s="205"/>
    </row>
    <row r="382" spans="1:21" s="236" customFormat="1">
      <c r="A382" s="232"/>
      <c r="B382" s="314" t="s">
        <v>185</v>
      </c>
      <c r="C382" s="315" t="s">
        <v>1160</v>
      </c>
      <c r="D382" s="233"/>
      <c r="E382" s="314" t="s">
        <v>154</v>
      </c>
      <c r="F382" s="234" t="s">
        <v>147</v>
      </c>
      <c r="G382" s="316" t="s">
        <v>1138</v>
      </c>
      <c r="H382" s="316">
        <v>46664</v>
      </c>
      <c r="I382" s="317" t="s">
        <v>148</v>
      </c>
      <c r="J382" s="318">
        <v>25000</v>
      </c>
      <c r="K382" s="318">
        <v>25004.69</v>
      </c>
      <c r="L382" s="318">
        <v>25417.51</v>
      </c>
      <c r="M382" s="319">
        <v>25000</v>
      </c>
      <c r="N382" s="320">
        <v>6.8500000000000005E-2</v>
      </c>
      <c r="O382" s="321">
        <v>3.8929270420525255E-4</v>
      </c>
      <c r="P382" s="321">
        <v>0.2</v>
      </c>
      <c r="Q382" s="321">
        <v>0.25</v>
      </c>
      <c r="R382" s="237"/>
      <c r="T382" s="205"/>
    </row>
    <row r="383" spans="1:21" s="236" customFormat="1">
      <c r="A383" s="232"/>
      <c r="B383" s="314" t="s">
        <v>185</v>
      </c>
      <c r="C383" s="315" t="s">
        <v>1160</v>
      </c>
      <c r="D383" s="233"/>
      <c r="E383" s="314" t="s">
        <v>154</v>
      </c>
      <c r="F383" s="234" t="s">
        <v>147</v>
      </c>
      <c r="G383" s="316" t="s">
        <v>1138</v>
      </c>
      <c r="H383" s="316">
        <v>46664</v>
      </c>
      <c r="I383" s="317" t="s">
        <v>148</v>
      </c>
      <c r="J383" s="318">
        <v>25000</v>
      </c>
      <c r="K383" s="318">
        <v>25004.69</v>
      </c>
      <c r="L383" s="318">
        <v>25417.51</v>
      </c>
      <c r="M383" s="319">
        <v>25000</v>
      </c>
      <c r="N383" s="320">
        <v>6.8500000000000005E-2</v>
      </c>
      <c r="O383" s="321">
        <v>3.8929270420525255E-4</v>
      </c>
      <c r="P383" s="321">
        <v>0.2</v>
      </c>
      <c r="Q383" s="321">
        <v>0.25</v>
      </c>
      <c r="R383" s="237"/>
      <c r="T383" s="205"/>
    </row>
    <row r="384" spans="1:21" s="236" customFormat="1">
      <c r="A384" s="232"/>
      <c r="B384" s="314" t="s">
        <v>185</v>
      </c>
      <c r="C384" s="315" t="s">
        <v>1160</v>
      </c>
      <c r="D384" s="233"/>
      <c r="E384" s="314" t="s">
        <v>154</v>
      </c>
      <c r="F384" s="234" t="s">
        <v>147</v>
      </c>
      <c r="G384" s="316" t="s">
        <v>1138</v>
      </c>
      <c r="H384" s="316">
        <v>46664</v>
      </c>
      <c r="I384" s="317" t="s">
        <v>148</v>
      </c>
      <c r="J384" s="318">
        <v>25000</v>
      </c>
      <c r="K384" s="318">
        <v>25004.69</v>
      </c>
      <c r="L384" s="318">
        <v>25417.51</v>
      </c>
      <c r="M384" s="319">
        <v>25000</v>
      </c>
      <c r="N384" s="320">
        <v>6.8500000000000005E-2</v>
      </c>
      <c r="O384" s="321">
        <v>3.8929270420525255E-4</v>
      </c>
      <c r="P384" s="321">
        <v>0.2</v>
      </c>
      <c r="Q384" s="321">
        <v>0.25</v>
      </c>
      <c r="R384" s="237"/>
      <c r="T384" s="205"/>
    </row>
    <row r="385" spans="1:20" s="236" customFormat="1">
      <c r="A385" s="232"/>
      <c r="B385" s="314" t="s">
        <v>185</v>
      </c>
      <c r="C385" s="315" t="s">
        <v>1160</v>
      </c>
      <c r="D385" s="233"/>
      <c r="E385" s="314" t="s">
        <v>154</v>
      </c>
      <c r="F385" s="234" t="s">
        <v>147</v>
      </c>
      <c r="G385" s="316" t="s">
        <v>1138</v>
      </c>
      <c r="H385" s="316">
        <v>46664</v>
      </c>
      <c r="I385" s="317" t="s">
        <v>148</v>
      </c>
      <c r="J385" s="318">
        <v>25000</v>
      </c>
      <c r="K385" s="318">
        <v>25004.69</v>
      </c>
      <c r="L385" s="318">
        <v>25417.51</v>
      </c>
      <c r="M385" s="319">
        <v>25000</v>
      </c>
      <c r="N385" s="320">
        <v>6.8500000000000005E-2</v>
      </c>
      <c r="O385" s="321">
        <v>3.8929270420525255E-4</v>
      </c>
      <c r="P385" s="321">
        <v>0.2</v>
      </c>
      <c r="Q385" s="321">
        <v>0.25</v>
      </c>
      <c r="R385" s="237"/>
      <c r="T385" s="205"/>
    </row>
    <row r="386" spans="1:20" s="236" customFormat="1">
      <c r="A386" s="232"/>
      <c r="B386" s="314" t="s">
        <v>185</v>
      </c>
      <c r="C386" s="315" t="s">
        <v>1160</v>
      </c>
      <c r="D386" s="233"/>
      <c r="E386" s="314" t="s">
        <v>154</v>
      </c>
      <c r="F386" s="234" t="s">
        <v>147</v>
      </c>
      <c r="G386" s="316" t="s">
        <v>1138</v>
      </c>
      <c r="H386" s="316">
        <v>46664</v>
      </c>
      <c r="I386" s="317" t="s">
        <v>148</v>
      </c>
      <c r="J386" s="318">
        <v>25000</v>
      </c>
      <c r="K386" s="318">
        <v>25004.69</v>
      </c>
      <c r="L386" s="318">
        <v>25417.51</v>
      </c>
      <c r="M386" s="319">
        <v>25000</v>
      </c>
      <c r="N386" s="320">
        <v>6.8500000000000005E-2</v>
      </c>
      <c r="O386" s="321">
        <v>3.8929270420525255E-4</v>
      </c>
      <c r="P386" s="321">
        <v>0.2</v>
      </c>
      <c r="Q386" s="321">
        <v>0.25</v>
      </c>
      <c r="R386" s="237"/>
      <c r="T386" s="205"/>
    </row>
    <row r="387" spans="1:20" s="236" customFormat="1">
      <c r="A387" s="232"/>
      <c r="B387" s="314" t="s">
        <v>185</v>
      </c>
      <c r="C387" s="315" t="s">
        <v>1160</v>
      </c>
      <c r="D387" s="233"/>
      <c r="E387" s="314" t="s">
        <v>154</v>
      </c>
      <c r="F387" s="234" t="s">
        <v>147</v>
      </c>
      <c r="G387" s="316" t="s">
        <v>1138</v>
      </c>
      <c r="H387" s="316">
        <v>46664</v>
      </c>
      <c r="I387" s="317" t="s">
        <v>148</v>
      </c>
      <c r="J387" s="318">
        <v>25000</v>
      </c>
      <c r="K387" s="318">
        <v>25004.69</v>
      </c>
      <c r="L387" s="318">
        <v>25417.51</v>
      </c>
      <c r="M387" s="319">
        <v>25000</v>
      </c>
      <c r="N387" s="320">
        <v>6.8500000000000005E-2</v>
      </c>
      <c r="O387" s="321">
        <v>3.8929270420525255E-4</v>
      </c>
      <c r="P387" s="321">
        <v>0.2</v>
      </c>
      <c r="Q387" s="321">
        <v>0.25</v>
      </c>
      <c r="R387" s="237"/>
      <c r="T387" s="205"/>
    </row>
    <row r="388" spans="1:20" s="236" customFormat="1">
      <c r="A388" s="232"/>
      <c r="B388" s="314" t="s">
        <v>185</v>
      </c>
      <c r="C388" s="315" t="s">
        <v>1160</v>
      </c>
      <c r="D388" s="233"/>
      <c r="E388" s="314" t="s">
        <v>154</v>
      </c>
      <c r="F388" s="234" t="s">
        <v>147</v>
      </c>
      <c r="G388" s="316" t="s">
        <v>1138</v>
      </c>
      <c r="H388" s="316">
        <v>46664</v>
      </c>
      <c r="I388" s="317" t="s">
        <v>148</v>
      </c>
      <c r="J388" s="318">
        <v>25000</v>
      </c>
      <c r="K388" s="318">
        <v>25004.69</v>
      </c>
      <c r="L388" s="318">
        <v>25417.51</v>
      </c>
      <c r="M388" s="319">
        <v>25000</v>
      </c>
      <c r="N388" s="320">
        <v>6.8500000000000005E-2</v>
      </c>
      <c r="O388" s="321">
        <v>3.8929270420525255E-4</v>
      </c>
      <c r="P388" s="321">
        <v>0.2</v>
      </c>
      <c r="Q388" s="321">
        <v>0.25</v>
      </c>
      <c r="R388" s="237"/>
      <c r="T388" s="205"/>
    </row>
    <row r="389" spans="1:20" s="236" customFormat="1">
      <c r="A389" s="232"/>
      <c r="B389" s="314" t="s">
        <v>185</v>
      </c>
      <c r="C389" s="315" t="s">
        <v>1160</v>
      </c>
      <c r="D389" s="233"/>
      <c r="E389" s="314" t="s">
        <v>154</v>
      </c>
      <c r="F389" s="234" t="s">
        <v>147</v>
      </c>
      <c r="G389" s="316" t="s">
        <v>1138</v>
      </c>
      <c r="H389" s="316">
        <v>46664</v>
      </c>
      <c r="I389" s="317" t="s">
        <v>148</v>
      </c>
      <c r="J389" s="318">
        <v>25000</v>
      </c>
      <c r="K389" s="318">
        <v>25004.69</v>
      </c>
      <c r="L389" s="318">
        <v>25417.51</v>
      </c>
      <c r="M389" s="319">
        <v>25000</v>
      </c>
      <c r="N389" s="320">
        <v>6.8500000000000005E-2</v>
      </c>
      <c r="O389" s="321">
        <v>3.8929270420525255E-4</v>
      </c>
      <c r="P389" s="321">
        <v>0.2</v>
      </c>
      <c r="Q389" s="321">
        <v>0.25</v>
      </c>
      <c r="R389" s="237"/>
      <c r="T389" s="205"/>
    </row>
    <row r="390" spans="1:20" s="236" customFormat="1">
      <c r="A390" s="232"/>
      <c r="B390" s="314" t="s">
        <v>185</v>
      </c>
      <c r="C390" s="315" t="s">
        <v>1160</v>
      </c>
      <c r="D390" s="233"/>
      <c r="E390" s="314" t="s">
        <v>154</v>
      </c>
      <c r="F390" s="234" t="s">
        <v>147</v>
      </c>
      <c r="G390" s="316" t="s">
        <v>1138</v>
      </c>
      <c r="H390" s="316">
        <v>46664</v>
      </c>
      <c r="I390" s="317" t="s">
        <v>148</v>
      </c>
      <c r="J390" s="318">
        <v>25000</v>
      </c>
      <c r="K390" s="318">
        <v>25004.69</v>
      </c>
      <c r="L390" s="318">
        <v>25417.51</v>
      </c>
      <c r="M390" s="319">
        <v>25000</v>
      </c>
      <c r="N390" s="320">
        <v>6.8500000000000005E-2</v>
      </c>
      <c r="O390" s="321">
        <v>3.8929270420525255E-4</v>
      </c>
      <c r="P390" s="321">
        <v>0.2</v>
      </c>
      <c r="Q390" s="321">
        <v>0.25</v>
      </c>
      <c r="R390" s="237"/>
      <c r="T390" s="205"/>
    </row>
    <row r="391" spans="1:20" s="236" customFormat="1">
      <c r="A391" s="232"/>
      <c r="B391" s="314" t="s">
        <v>185</v>
      </c>
      <c r="C391" s="315" t="s">
        <v>1160</v>
      </c>
      <c r="D391" s="233"/>
      <c r="E391" s="314" t="s">
        <v>154</v>
      </c>
      <c r="F391" s="234" t="s">
        <v>147</v>
      </c>
      <c r="G391" s="316" t="s">
        <v>1138</v>
      </c>
      <c r="H391" s="316">
        <v>46664</v>
      </c>
      <c r="I391" s="317" t="s">
        <v>148</v>
      </c>
      <c r="J391" s="318">
        <v>25000</v>
      </c>
      <c r="K391" s="318">
        <v>25004.69</v>
      </c>
      <c r="L391" s="318">
        <v>25417.51</v>
      </c>
      <c r="M391" s="319">
        <v>25000</v>
      </c>
      <c r="N391" s="320">
        <v>6.8500000000000005E-2</v>
      </c>
      <c r="O391" s="321">
        <v>3.8929270420525255E-4</v>
      </c>
      <c r="P391" s="321">
        <v>0.2</v>
      </c>
      <c r="Q391" s="321">
        <v>0.25</v>
      </c>
      <c r="R391" s="237"/>
      <c r="T391" s="205"/>
    </row>
    <row r="392" spans="1:20" s="236" customFormat="1">
      <c r="A392" s="232"/>
      <c r="B392" s="314" t="s">
        <v>185</v>
      </c>
      <c r="C392" s="315" t="s">
        <v>1160</v>
      </c>
      <c r="D392" s="233"/>
      <c r="E392" s="314" t="s">
        <v>154</v>
      </c>
      <c r="F392" s="234" t="s">
        <v>147</v>
      </c>
      <c r="G392" s="316" t="s">
        <v>1138</v>
      </c>
      <c r="H392" s="316">
        <v>46664</v>
      </c>
      <c r="I392" s="317" t="s">
        <v>148</v>
      </c>
      <c r="J392" s="318">
        <v>25000</v>
      </c>
      <c r="K392" s="318">
        <v>25004.69</v>
      </c>
      <c r="L392" s="318">
        <v>25417.51</v>
      </c>
      <c r="M392" s="319">
        <v>25000</v>
      </c>
      <c r="N392" s="320">
        <v>6.8500000000000005E-2</v>
      </c>
      <c r="O392" s="321">
        <v>3.8929270420525255E-4</v>
      </c>
      <c r="P392" s="321">
        <v>0.2</v>
      </c>
      <c r="Q392" s="321">
        <v>0.25</v>
      </c>
      <c r="R392" s="237"/>
      <c r="T392" s="205"/>
    </row>
    <row r="393" spans="1:20" s="236" customFormat="1">
      <c r="A393" s="232"/>
      <c r="B393" s="314" t="s">
        <v>185</v>
      </c>
      <c r="C393" s="315" t="s">
        <v>1160</v>
      </c>
      <c r="D393" s="233"/>
      <c r="E393" s="314" t="s">
        <v>154</v>
      </c>
      <c r="F393" s="234" t="s">
        <v>147</v>
      </c>
      <c r="G393" s="316" t="s">
        <v>1138</v>
      </c>
      <c r="H393" s="316">
        <v>46664</v>
      </c>
      <c r="I393" s="317" t="s">
        <v>148</v>
      </c>
      <c r="J393" s="318">
        <v>25000</v>
      </c>
      <c r="K393" s="318">
        <v>25004.69</v>
      </c>
      <c r="L393" s="318">
        <v>25417.51</v>
      </c>
      <c r="M393" s="319">
        <v>25000</v>
      </c>
      <c r="N393" s="320">
        <v>6.8500000000000005E-2</v>
      </c>
      <c r="O393" s="321">
        <v>3.8929270420525255E-4</v>
      </c>
      <c r="P393" s="321">
        <v>0.2</v>
      </c>
      <c r="Q393" s="321">
        <v>0.25</v>
      </c>
      <c r="R393" s="237"/>
      <c r="T393" s="205"/>
    </row>
    <row r="394" spans="1:20" s="236" customFormat="1">
      <c r="A394" s="232"/>
      <c r="B394" s="314" t="s">
        <v>185</v>
      </c>
      <c r="C394" s="315" t="s">
        <v>1160</v>
      </c>
      <c r="D394" s="233"/>
      <c r="E394" s="314" t="s">
        <v>154</v>
      </c>
      <c r="F394" s="234" t="s">
        <v>147</v>
      </c>
      <c r="G394" s="316" t="s">
        <v>1138</v>
      </c>
      <c r="H394" s="316">
        <v>46664</v>
      </c>
      <c r="I394" s="317" t="s">
        <v>148</v>
      </c>
      <c r="J394" s="318">
        <v>25000</v>
      </c>
      <c r="K394" s="318">
        <v>25004.69</v>
      </c>
      <c r="L394" s="318">
        <v>25417.51</v>
      </c>
      <c r="M394" s="319">
        <v>25000</v>
      </c>
      <c r="N394" s="320">
        <v>6.8500000000000005E-2</v>
      </c>
      <c r="O394" s="321">
        <v>3.8929270420525255E-4</v>
      </c>
      <c r="P394" s="321">
        <v>0.2</v>
      </c>
      <c r="Q394" s="321">
        <v>0.25</v>
      </c>
      <c r="R394" s="237"/>
      <c r="T394" s="205"/>
    </row>
    <row r="395" spans="1:20" s="236" customFormat="1">
      <c r="A395" s="232"/>
      <c r="B395" s="314" t="s">
        <v>185</v>
      </c>
      <c r="C395" s="315" t="s">
        <v>1160</v>
      </c>
      <c r="D395" s="233"/>
      <c r="E395" s="314" t="s">
        <v>154</v>
      </c>
      <c r="F395" s="234" t="s">
        <v>147</v>
      </c>
      <c r="G395" s="316" t="s">
        <v>1138</v>
      </c>
      <c r="H395" s="316">
        <v>46664</v>
      </c>
      <c r="I395" s="317" t="s">
        <v>148</v>
      </c>
      <c r="J395" s="318">
        <v>25000</v>
      </c>
      <c r="K395" s="318">
        <v>25004.69</v>
      </c>
      <c r="L395" s="318">
        <v>25417.51</v>
      </c>
      <c r="M395" s="319">
        <v>25000</v>
      </c>
      <c r="N395" s="320">
        <v>6.8500000000000005E-2</v>
      </c>
      <c r="O395" s="321">
        <v>3.8929270420525255E-4</v>
      </c>
      <c r="P395" s="321">
        <v>0.2</v>
      </c>
      <c r="Q395" s="321">
        <v>0.25</v>
      </c>
      <c r="R395" s="237"/>
      <c r="T395" s="205"/>
    </row>
    <row r="396" spans="1:20" s="236" customFormat="1">
      <c r="A396" s="232"/>
      <c r="B396" s="314" t="s">
        <v>185</v>
      </c>
      <c r="C396" s="315" t="s">
        <v>1160</v>
      </c>
      <c r="D396" s="233"/>
      <c r="E396" s="314" t="s">
        <v>154</v>
      </c>
      <c r="F396" s="234" t="s">
        <v>147</v>
      </c>
      <c r="G396" s="316" t="s">
        <v>1138</v>
      </c>
      <c r="H396" s="316">
        <v>46664</v>
      </c>
      <c r="I396" s="317" t="s">
        <v>148</v>
      </c>
      <c r="J396" s="318">
        <v>25000</v>
      </c>
      <c r="K396" s="318">
        <v>25004.69</v>
      </c>
      <c r="L396" s="318">
        <v>25417.51</v>
      </c>
      <c r="M396" s="319">
        <v>25000</v>
      </c>
      <c r="N396" s="320">
        <v>6.8500000000000005E-2</v>
      </c>
      <c r="O396" s="321">
        <v>3.8929270420525255E-4</v>
      </c>
      <c r="P396" s="321">
        <v>0.2</v>
      </c>
      <c r="Q396" s="321">
        <v>0.25</v>
      </c>
      <c r="R396" s="237"/>
      <c r="T396" s="205"/>
    </row>
    <row r="397" spans="1:20" s="236" customFormat="1">
      <c r="A397" s="232"/>
      <c r="B397" s="314" t="s">
        <v>185</v>
      </c>
      <c r="C397" s="315" t="s">
        <v>1160</v>
      </c>
      <c r="D397" s="233"/>
      <c r="E397" s="314" t="s">
        <v>154</v>
      </c>
      <c r="F397" s="234" t="s">
        <v>147</v>
      </c>
      <c r="G397" s="316" t="s">
        <v>1138</v>
      </c>
      <c r="H397" s="316">
        <v>46664</v>
      </c>
      <c r="I397" s="317" t="s">
        <v>148</v>
      </c>
      <c r="J397" s="322">
        <v>25000</v>
      </c>
      <c r="K397" s="318">
        <v>25004.69</v>
      </c>
      <c r="L397" s="318">
        <v>25417.51</v>
      </c>
      <c r="M397" s="319">
        <v>25000</v>
      </c>
      <c r="N397" s="320">
        <v>6.8500000000000005E-2</v>
      </c>
      <c r="O397" s="321">
        <v>3.8929270420525255E-4</v>
      </c>
      <c r="P397" s="321">
        <v>0.2</v>
      </c>
      <c r="Q397" s="321">
        <v>0.25</v>
      </c>
      <c r="R397" s="237"/>
      <c r="T397" s="205"/>
    </row>
    <row r="398" spans="1:20" s="236" customFormat="1">
      <c r="A398" s="232"/>
      <c r="B398" s="314" t="s">
        <v>185</v>
      </c>
      <c r="C398" s="315" t="s">
        <v>1160</v>
      </c>
      <c r="D398" s="233"/>
      <c r="E398" s="314" t="s">
        <v>154</v>
      </c>
      <c r="F398" s="234" t="s">
        <v>147</v>
      </c>
      <c r="G398" s="316" t="s">
        <v>1138</v>
      </c>
      <c r="H398" s="316">
        <v>46664</v>
      </c>
      <c r="I398" s="317" t="s">
        <v>148</v>
      </c>
      <c r="J398" s="318">
        <v>25000</v>
      </c>
      <c r="K398" s="318">
        <v>25004.69</v>
      </c>
      <c r="L398" s="318">
        <v>25417.51</v>
      </c>
      <c r="M398" s="319">
        <v>25000</v>
      </c>
      <c r="N398" s="320">
        <v>6.8500000000000005E-2</v>
      </c>
      <c r="O398" s="321">
        <v>3.8929270420525255E-4</v>
      </c>
      <c r="P398" s="321">
        <v>0.2</v>
      </c>
      <c r="Q398" s="321">
        <v>0.25</v>
      </c>
      <c r="R398" s="237"/>
      <c r="T398" s="205"/>
    </row>
    <row r="399" spans="1:20" s="236" customFormat="1">
      <c r="A399" s="232"/>
      <c r="B399" s="314" t="s">
        <v>185</v>
      </c>
      <c r="C399" s="315" t="s">
        <v>1160</v>
      </c>
      <c r="D399" s="233"/>
      <c r="E399" s="314" t="s">
        <v>154</v>
      </c>
      <c r="F399" s="234" t="s">
        <v>147</v>
      </c>
      <c r="G399" s="316" t="s">
        <v>1138</v>
      </c>
      <c r="H399" s="316">
        <v>46664</v>
      </c>
      <c r="I399" s="317" t="s">
        <v>148</v>
      </c>
      <c r="J399" s="318">
        <v>25000</v>
      </c>
      <c r="K399" s="318">
        <v>25004.69</v>
      </c>
      <c r="L399" s="318">
        <v>25417.51</v>
      </c>
      <c r="M399" s="319">
        <v>25000</v>
      </c>
      <c r="N399" s="320">
        <v>6.8500000000000005E-2</v>
      </c>
      <c r="O399" s="321">
        <v>3.8929270420525255E-4</v>
      </c>
      <c r="P399" s="321">
        <v>0.2</v>
      </c>
      <c r="Q399" s="321">
        <v>0.25</v>
      </c>
      <c r="R399" s="237"/>
      <c r="T399" s="205"/>
    </row>
    <row r="400" spans="1:20" s="236" customFormat="1">
      <c r="A400" s="232"/>
      <c r="B400" s="314" t="s">
        <v>185</v>
      </c>
      <c r="C400" s="315" t="s">
        <v>1160</v>
      </c>
      <c r="D400" s="233"/>
      <c r="E400" s="314" t="s">
        <v>154</v>
      </c>
      <c r="F400" s="234" t="s">
        <v>147</v>
      </c>
      <c r="G400" s="316" t="s">
        <v>1138</v>
      </c>
      <c r="H400" s="316">
        <v>46664</v>
      </c>
      <c r="I400" s="317" t="s">
        <v>148</v>
      </c>
      <c r="J400" s="318">
        <v>25000</v>
      </c>
      <c r="K400" s="318">
        <v>25004.69</v>
      </c>
      <c r="L400" s="318">
        <v>25417.51</v>
      </c>
      <c r="M400" s="319">
        <v>25000</v>
      </c>
      <c r="N400" s="320">
        <v>6.8500000000000005E-2</v>
      </c>
      <c r="O400" s="321">
        <v>3.8929270420525255E-4</v>
      </c>
      <c r="P400" s="321">
        <v>0.2</v>
      </c>
      <c r="Q400" s="321">
        <v>0.25</v>
      </c>
      <c r="R400" s="237"/>
      <c r="T400" s="205"/>
    </row>
    <row r="401" spans="1:20" s="236" customFormat="1">
      <c r="A401" s="232"/>
      <c r="B401" s="314" t="s">
        <v>185</v>
      </c>
      <c r="C401" s="315" t="s">
        <v>1160</v>
      </c>
      <c r="D401" s="233"/>
      <c r="E401" s="314" t="s">
        <v>154</v>
      </c>
      <c r="F401" s="234" t="s">
        <v>147</v>
      </c>
      <c r="G401" s="316" t="s">
        <v>1122</v>
      </c>
      <c r="H401" s="316">
        <v>46664</v>
      </c>
      <c r="I401" s="317" t="s">
        <v>148</v>
      </c>
      <c r="J401" s="318">
        <v>2000</v>
      </c>
      <c r="K401" s="318">
        <v>2019.23</v>
      </c>
      <c r="L401" s="318">
        <v>25417.51</v>
      </c>
      <c r="M401" s="319">
        <v>2000</v>
      </c>
      <c r="N401" s="320">
        <v>6.8500000000000005E-2</v>
      </c>
      <c r="O401" s="321">
        <v>3.8929270420525255E-4</v>
      </c>
      <c r="P401" s="321">
        <v>0.2</v>
      </c>
      <c r="Q401" s="321">
        <v>0.25</v>
      </c>
      <c r="R401" s="237"/>
      <c r="T401" s="205"/>
    </row>
    <row r="402" spans="1:20" s="236" customFormat="1">
      <c r="A402" s="232"/>
      <c r="B402" s="314" t="s">
        <v>1079</v>
      </c>
      <c r="C402" s="315"/>
      <c r="D402" s="233"/>
      <c r="E402" s="314"/>
      <c r="F402" s="234" t="s">
        <v>147</v>
      </c>
      <c r="G402" s="316"/>
      <c r="H402" s="316"/>
      <c r="I402" s="317" t="s">
        <v>148</v>
      </c>
      <c r="J402" s="318"/>
      <c r="K402" s="318"/>
      <c r="L402" s="318">
        <v>5216232.8</v>
      </c>
      <c r="M402" s="319"/>
      <c r="N402" s="320"/>
      <c r="O402" s="321"/>
      <c r="P402" s="321"/>
      <c r="Q402" s="321"/>
      <c r="R402" s="237"/>
      <c r="T402" s="205"/>
    </row>
    <row r="403" spans="1:20" s="54" customFormat="1">
      <c r="A403" s="52"/>
      <c r="B403" s="109" t="s">
        <v>105</v>
      </c>
      <c r="C403" s="600"/>
      <c r="D403" s="601"/>
      <c r="E403" s="109"/>
      <c r="F403" s="109"/>
      <c r="G403" s="109"/>
      <c r="H403" s="109"/>
      <c r="I403" s="109"/>
      <c r="J403" s="92">
        <f>SUM(J69:J402)</f>
        <v>55843300</v>
      </c>
      <c r="K403" s="92">
        <f>SUM(K69:K402)</f>
        <v>50990081.759999625</v>
      </c>
      <c r="L403" s="92">
        <f>SUM(L69:L402)</f>
        <v>61896362.829999663</v>
      </c>
      <c r="M403" s="92">
        <f>SUM(M69:M402)</f>
        <v>55843300</v>
      </c>
      <c r="N403" s="93"/>
      <c r="O403" s="93"/>
      <c r="P403" s="93"/>
      <c r="Q403" s="93"/>
      <c r="R403" s="61"/>
      <c r="S403" s="2"/>
      <c r="T403" s="89"/>
    </row>
    <row r="404" spans="1:20" s="54" customFormat="1">
      <c r="A404" s="52"/>
      <c r="J404" s="55"/>
      <c r="K404" s="64"/>
      <c r="L404" s="295">
        <f>+'Activo Neto'!D12-L403</f>
        <v>20622122.330000304</v>
      </c>
      <c r="R404" s="61"/>
      <c r="S404" s="2"/>
      <c r="T404" s="89"/>
    </row>
    <row r="405" spans="1:20" s="54" customFormat="1">
      <c r="A405" s="52"/>
      <c r="C405" s="77"/>
      <c r="J405" s="55"/>
    </row>
    <row r="406" spans="1:20" s="54" customFormat="1">
      <c r="A406" s="52"/>
      <c r="C406" s="77"/>
      <c r="J406" s="55"/>
    </row>
    <row r="407" spans="1:20" s="54" customFormat="1">
      <c r="A407" s="52"/>
      <c r="B407" s="87" t="s">
        <v>186</v>
      </c>
      <c r="C407" s="44"/>
      <c r="J407" s="55"/>
      <c r="L407" s="64"/>
      <c r="O407" s="86"/>
    </row>
    <row r="408" spans="1:20" s="54" customFormat="1" ht="15" customHeight="1">
      <c r="A408" s="52"/>
      <c r="B408" s="539" t="s">
        <v>133</v>
      </c>
      <c r="C408" s="539" t="s">
        <v>134</v>
      </c>
      <c r="D408" s="593"/>
      <c r="E408" s="589" t="s">
        <v>135</v>
      </c>
      <c r="F408" s="589" t="s">
        <v>136</v>
      </c>
      <c r="G408" s="589" t="s">
        <v>137</v>
      </c>
      <c r="H408" s="589" t="s">
        <v>138</v>
      </c>
      <c r="I408" s="589" t="s">
        <v>14</v>
      </c>
      <c r="J408" s="589" t="s">
        <v>139</v>
      </c>
      <c r="K408" s="589" t="s">
        <v>140</v>
      </c>
      <c r="L408" s="589" t="s">
        <v>141</v>
      </c>
      <c r="M408" s="589" t="s">
        <v>142</v>
      </c>
      <c r="N408" s="589" t="s">
        <v>143</v>
      </c>
      <c r="O408" s="545" t="s">
        <v>144</v>
      </c>
      <c r="P408" s="545" t="s">
        <v>145</v>
      </c>
      <c r="Q408" s="545" t="s">
        <v>146</v>
      </c>
    </row>
    <row r="409" spans="1:20" s="54" customFormat="1" ht="52.5" customHeight="1">
      <c r="A409" s="52"/>
      <c r="B409" s="592"/>
      <c r="C409" s="592"/>
      <c r="D409" s="594"/>
      <c r="E409" s="589"/>
      <c r="F409" s="589"/>
      <c r="G409" s="589"/>
      <c r="H409" s="589"/>
      <c r="I409" s="589"/>
      <c r="J409" s="589"/>
      <c r="K409" s="589"/>
      <c r="L409" s="589"/>
      <c r="M409" s="589"/>
      <c r="N409" s="589"/>
      <c r="O409" s="545"/>
      <c r="P409" s="545"/>
      <c r="Q409" s="545"/>
    </row>
    <row r="410" spans="1:20" s="54" customFormat="1" ht="15" customHeight="1">
      <c r="A410" s="52"/>
      <c r="B410" s="323" t="s">
        <v>149</v>
      </c>
      <c r="C410" s="82" t="s">
        <v>150</v>
      </c>
      <c r="D410" s="81"/>
      <c r="E410" s="56" t="s">
        <v>154</v>
      </c>
      <c r="F410" s="56" t="s">
        <v>147</v>
      </c>
      <c r="G410" s="57">
        <v>44797</v>
      </c>
      <c r="H410" s="57">
        <v>46885</v>
      </c>
      <c r="I410" s="56" t="s">
        <v>148</v>
      </c>
      <c r="J410" s="58">
        <v>220000</v>
      </c>
      <c r="K410" s="58">
        <v>256001.04</v>
      </c>
      <c r="L410" s="63">
        <v>246928.33</v>
      </c>
      <c r="M410" s="58">
        <v>220000</v>
      </c>
      <c r="N410" s="324">
        <v>6.7500000000000004E-2</v>
      </c>
      <c r="O410" s="59">
        <v>1.0209618725079776E-2</v>
      </c>
      <c r="P410" s="60">
        <v>0.1</v>
      </c>
      <c r="Q410" s="59">
        <v>1.0209618725079776E-2</v>
      </c>
      <c r="T410" s="89"/>
    </row>
    <row r="411" spans="1:20" s="54" customFormat="1">
      <c r="A411" s="52"/>
      <c r="B411" s="323" t="s">
        <v>149</v>
      </c>
      <c r="C411" s="82" t="s">
        <v>152</v>
      </c>
      <c r="D411" s="81"/>
      <c r="E411" s="56" t="s">
        <v>154</v>
      </c>
      <c r="F411" s="56" t="s">
        <v>147</v>
      </c>
      <c r="G411" s="57">
        <v>44316</v>
      </c>
      <c r="H411" s="57">
        <v>46829</v>
      </c>
      <c r="I411" s="56" t="s">
        <v>148</v>
      </c>
      <c r="J411" s="58">
        <v>240000</v>
      </c>
      <c r="K411" s="58">
        <v>1017866</v>
      </c>
      <c r="L411" s="63">
        <v>245943.37</v>
      </c>
      <c r="M411" s="58">
        <v>240000</v>
      </c>
      <c r="N411" s="324">
        <v>5.5E-2</v>
      </c>
      <c r="O411" s="59">
        <v>1.0168894090286131E-2</v>
      </c>
      <c r="P411" s="60">
        <v>0.1</v>
      </c>
      <c r="Q411" s="59">
        <v>2.0378512815365908E-2</v>
      </c>
      <c r="T411" s="89"/>
    </row>
    <row r="412" spans="1:20" s="54" customFormat="1">
      <c r="A412" s="52"/>
      <c r="B412" s="323" t="s">
        <v>149</v>
      </c>
      <c r="C412" s="82" t="s">
        <v>152</v>
      </c>
      <c r="D412" s="81"/>
      <c r="E412" s="56" t="s">
        <v>154</v>
      </c>
      <c r="F412" s="56" t="s">
        <v>147</v>
      </c>
      <c r="G412" s="57">
        <v>45048</v>
      </c>
      <c r="H412" s="57">
        <v>46829</v>
      </c>
      <c r="I412" s="56" t="s">
        <v>148</v>
      </c>
      <c r="J412" s="58">
        <v>900000</v>
      </c>
      <c r="K412" s="58">
        <v>915882.66</v>
      </c>
      <c r="L412" s="63">
        <v>922288.18</v>
      </c>
      <c r="M412" s="58">
        <v>900000</v>
      </c>
      <c r="N412" s="324">
        <v>5.5E-2</v>
      </c>
      <c r="O412" s="59">
        <v>3.8133375269041619E-2</v>
      </c>
      <c r="P412" s="60">
        <v>0.1</v>
      </c>
      <c r="Q412" s="59">
        <v>5.8511888084407528E-2</v>
      </c>
      <c r="T412" s="89"/>
    </row>
    <row r="413" spans="1:20" s="54" customFormat="1">
      <c r="A413" s="52"/>
      <c r="B413" s="323" t="s">
        <v>149</v>
      </c>
      <c r="C413" s="82" t="s">
        <v>151</v>
      </c>
      <c r="D413" s="81"/>
      <c r="E413" s="56" t="s">
        <v>154</v>
      </c>
      <c r="F413" s="56" t="s">
        <v>147</v>
      </c>
      <c r="G413" s="57">
        <v>44117</v>
      </c>
      <c r="H413" s="57">
        <v>46659</v>
      </c>
      <c r="I413" s="56" t="s">
        <v>148</v>
      </c>
      <c r="J413" s="58">
        <v>16000</v>
      </c>
      <c r="K413" s="58">
        <v>42734.65</v>
      </c>
      <c r="L413" s="63">
        <v>16297.4</v>
      </c>
      <c r="M413" s="58">
        <v>16000</v>
      </c>
      <c r="N413" s="324">
        <v>6.1249999999999999E-2</v>
      </c>
      <c r="O413" s="59">
        <v>6.7384021999466462E-4</v>
      </c>
      <c r="P413" s="60">
        <v>0.1</v>
      </c>
      <c r="Q413" s="59">
        <v>5.9185728304402191E-2</v>
      </c>
      <c r="T413" s="89"/>
    </row>
    <row r="414" spans="1:20" s="54" customFormat="1">
      <c r="A414" s="52"/>
      <c r="B414" s="323" t="s">
        <v>149</v>
      </c>
      <c r="C414" s="82" t="s">
        <v>151</v>
      </c>
      <c r="D414" s="81"/>
      <c r="E414" s="56" t="s">
        <v>154</v>
      </c>
      <c r="F414" s="56" t="s">
        <v>147</v>
      </c>
      <c r="G414" s="57">
        <v>44519</v>
      </c>
      <c r="H414" s="57">
        <v>47753</v>
      </c>
      <c r="I414" s="56" t="s">
        <v>148</v>
      </c>
      <c r="J414" s="58">
        <v>43000</v>
      </c>
      <c r="K414" s="58">
        <v>145986.19</v>
      </c>
      <c r="L414" s="63">
        <v>43955.839999999997</v>
      </c>
      <c r="M414" s="58">
        <v>43000</v>
      </c>
      <c r="N414" s="324">
        <v>6.5000000000000002E-2</v>
      </c>
      <c r="O414" s="59">
        <v>1.8174195206382782E-3</v>
      </c>
      <c r="P414" s="60">
        <v>0.1</v>
      </c>
      <c r="Q414" s="59">
        <v>6.1003147825040467E-2</v>
      </c>
      <c r="T414" s="89"/>
    </row>
    <row r="415" spans="1:20" s="54" customFormat="1">
      <c r="A415" s="52"/>
      <c r="B415" s="323" t="s">
        <v>149</v>
      </c>
      <c r="C415" s="82" t="s">
        <v>151</v>
      </c>
      <c r="D415" s="81"/>
      <c r="E415" s="56" t="s">
        <v>154</v>
      </c>
      <c r="F415" s="56" t="s">
        <v>147</v>
      </c>
      <c r="G415" s="57">
        <v>44519</v>
      </c>
      <c r="H415" s="57">
        <v>46659</v>
      </c>
      <c r="I415" s="56" t="s">
        <v>148</v>
      </c>
      <c r="J415" s="58">
        <v>100000</v>
      </c>
      <c r="K415" s="58">
        <v>101948.33</v>
      </c>
      <c r="L415" s="63">
        <v>101981.51</v>
      </c>
      <c r="M415" s="58">
        <v>100000</v>
      </c>
      <c r="N415" s="324">
        <v>0.06</v>
      </c>
      <c r="O415" s="59">
        <v>4.21657706958092E-3</v>
      </c>
      <c r="P415" s="60">
        <v>0.1</v>
      </c>
      <c r="Q415" s="59">
        <v>6.5219724894621384E-2</v>
      </c>
      <c r="T415" s="89"/>
    </row>
    <row r="416" spans="1:20" s="54" customFormat="1">
      <c r="A416" s="52"/>
      <c r="B416" s="323" t="s">
        <v>149</v>
      </c>
      <c r="C416" s="82" t="s">
        <v>182</v>
      </c>
      <c r="D416" s="81"/>
      <c r="E416" s="56" t="s">
        <v>154</v>
      </c>
      <c r="F416" s="56" t="s">
        <v>147</v>
      </c>
      <c r="G416" s="57">
        <v>48018</v>
      </c>
      <c r="H416" s="57">
        <v>48018</v>
      </c>
      <c r="I416" s="56" t="s">
        <v>148</v>
      </c>
      <c r="J416" s="58">
        <v>250000</v>
      </c>
      <c r="K416" s="58">
        <v>276167.73</v>
      </c>
      <c r="L416" s="63">
        <v>270014.13</v>
      </c>
      <c r="M416" s="58">
        <v>250000</v>
      </c>
      <c r="N416" s="324">
        <v>5.6000000000000001E-2</v>
      </c>
      <c r="O416" s="59">
        <v>1.1164135430244576E-2</v>
      </c>
      <c r="P416" s="60">
        <v>0.1</v>
      </c>
      <c r="Q416" s="59">
        <v>7.6383860324865965E-2</v>
      </c>
      <c r="T416" s="89"/>
    </row>
    <row r="417" spans="1:20" s="54" customFormat="1">
      <c r="A417" s="52"/>
      <c r="B417" s="323" t="s">
        <v>149</v>
      </c>
      <c r="C417" s="82" t="s">
        <v>182</v>
      </c>
      <c r="D417" s="81"/>
      <c r="E417" s="56" t="s">
        <v>154</v>
      </c>
      <c r="F417" s="56" t="s">
        <v>147</v>
      </c>
      <c r="G417" s="57">
        <v>48018</v>
      </c>
      <c r="H417" s="57">
        <v>48018</v>
      </c>
      <c r="I417" s="56" t="s">
        <v>148</v>
      </c>
      <c r="J417" s="58">
        <v>200000</v>
      </c>
      <c r="K417" s="58">
        <v>223154.98</v>
      </c>
      <c r="L417" s="63">
        <v>218071.35</v>
      </c>
      <c r="M417" s="58">
        <v>200000</v>
      </c>
      <c r="N417" s="324">
        <v>5.6000000000000001E-2</v>
      </c>
      <c r="O417" s="59">
        <v>9.0164840071749793E-3</v>
      </c>
      <c r="P417" s="60">
        <v>0.1</v>
      </c>
      <c r="Q417" s="59">
        <v>8.5400344332040939E-2</v>
      </c>
      <c r="T417" s="89"/>
    </row>
    <row r="418" spans="1:20" s="54" customFormat="1">
      <c r="A418" s="52"/>
      <c r="B418" s="323" t="s">
        <v>185</v>
      </c>
      <c r="C418" s="82" t="s">
        <v>153</v>
      </c>
      <c r="D418" s="81"/>
      <c r="E418" s="56" t="s">
        <v>154</v>
      </c>
      <c r="F418" s="56" t="s">
        <v>147</v>
      </c>
      <c r="G418" s="57">
        <v>44697</v>
      </c>
      <c r="H418" s="57">
        <v>45293</v>
      </c>
      <c r="I418" s="56" t="s">
        <v>148</v>
      </c>
      <c r="J418" s="58">
        <v>150000</v>
      </c>
      <c r="K418" s="58">
        <v>147446.64000000001</v>
      </c>
      <c r="L418" s="63">
        <v>156030.74</v>
      </c>
      <c r="M418" s="58">
        <v>150000</v>
      </c>
      <c r="N418" s="324">
        <v>0.02</v>
      </c>
      <c r="O418" s="59">
        <v>6.451322797963498E-3</v>
      </c>
      <c r="P418" s="60">
        <v>0.1</v>
      </c>
      <c r="Q418" s="59">
        <v>6.451322797963498E-3</v>
      </c>
      <c r="T418" s="89"/>
    </row>
    <row r="419" spans="1:20" s="54" customFormat="1">
      <c r="A419" s="52"/>
      <c r="B419" s="323" t="s">
        <v>185</v>
      </c>
      <c r="C419" s="82" t="s">
        <v>153</v>
      </c>
      <c r="D419" s="81"/>
      <c r="E419" s="56" t="s">
        <v>154</v>
      </c>
      <c r="F419" s="56" t="s">
        <v>147</v>
      </c>
      <c r="G419" s="57">
        <v>44663</v>
      </c>
      <c r="H419" s="57">
        <v>45393</v>
      </c>
      <c r="I419" s="56" t="s">
        <v>148</v>
      </c>
      <c r="J419" s="58">
        <v>100000</v>
      </c>
      <c r="K419" s="58">
        <v>100000</v>
      </c>
      <c r="L419" s="63">
        <v>100706.45</v>
      </c>
      <c r="M419" s="58">
        <v>100000</v>
      </c>
      <c r="N419" s="324">
        <v>0.03</v>
      </c>
      <c r="O419" s="59">
        <v>4.1638578192154385E-3</v>
      </c>
      <c r="P419" s="60">
        <v>0.1</v>
      </c>
      <c r="Q419" s="59">
        <v>1.0615180617178937E-2</v>
      </c>
      <c r="T419" s="89"/>
    </row>
    <row r="420" spans="1:20" s="54" customFormat="1">
      <c r="A420" s="52"/>
      <c r="B420" s="323" t="s">
        <v>185</v>
      </c>
      <c r="C420" s="82" t="s">
        <v>153</v>
      </c>
      <c r="D420" s="81"/>
      <c r="E420" s="56" t="s">
        <v>154</v>
      </c>
      <c r="F420" s="56" t="s">
        <v>147</v>
      </c>
      <c r="G420" s="57">
        <v>44663</v>
      </c>
      <c r="H420" s="57">
        <v>45393</v>
      </c>
      <c r="I420" s="56" t="s">
        <v>148</v>
      </c>
      <c r="J420" s="58">
        <v>100000</v>
      </c>
      <c r="K420" s="58">
        <v>100000</v>
      </c>
      <c r="L420" s="63">
        <v>100706.45</v>
      </c>
      <c r="M420" s="58">
        <v>100000</v>
      </c>
      <c r="N420" s="324">
        <v>0.03</v>
      </c>
      <c r="O420" s="59">
        <v>4.1638578192154385E-3</v>
      </c>
      <c r="P420" s="60">
        <v>0.1</v>
      </c>
      <c r="Q420" s="59">
        <v>1.4779038436394375E-2</v>
      </c>
      <c r="T420" s="89"/>
    </row>
    <row r="421" spans="1:20" s="54" customFormat="1">
      <c r="A421" s="52"/>
      <c r="B421" s="323" t="s">
        <v>185</v>
      </c>
      <c r="C421" s="82" t="s">
        <v>153</v>
      </c>
      <c r="D421" s="81"/>
      <c r="E421" s="56" t="s">
        <v>154</v>
      </c>
      <c r="F421" s="56" t="s">
        <v>147</v>
      </c>
      <c r="G421" s="57">
        <v>44663</v>
      </c>
      <c r="H421" s="57">
        <v>45393</v>
      </c>
      <c r="I421" s="56" t="s">
        <v>148</v>
      </c>
      <c r="J421" s="58">
        <v>100000</v>
      </c>
      <c r="K421" s="58">
        <v>100000</v>
      </c>
      <c r="L421" s="63">
        <v>100706.45</v>
      </c>
      <c r="M421" s="58">
        <v>100000</v>
      </c>
      <c r="N421" s="324">
        <v>0.03</v>
      </c>
      <c r="O421" s="59">
        <v>4.1638578192154385E-3</v>
      </c>
      <c r="P421" s="60">
        <v>0.1</v>
      </c>
      <c r="Q421" s="59">
        <v>1.8942896255609812E-2</v>
      </c>
      <c r="T421" s="89"/>
    </row>
    <row r="422" spans="1:20" s="54" customFormat="1">
      <c r="A422" s="52"/>
      <c r="B422" s="323" t="s">
        <v>185</v>
      </c>
      <c r="C422" s="82" t="s">
        <v>153</v>
      </c>
      <c r="D422" s="81"/>
      <c r="E422" s="56" t="s">
        <v>154</v>
      </c>
      <c r="F422" s="56" t="s">
        <v>147</v>
      </c>
      <c r="G422" s="57">
        <v>44663</v>
      </c>
      <c r="H422" s="57">
        <v>45393</v>
      </c>
      <c r="I422" s="56" t="s">
        <v>148</v>
      </c>
      <c r="J422" s="58">
        <v>100000</v>
      </c>
      <c r="K422" s="58">
        <v>100000</v>
      </c>
      <c r="L422" s="63">
        <v>100706.45</v>
      </c>
      <c r="M422" s="58">
        <v>100000</v>
      </c>
      <c r="N422" s="324">
        <v>0.03</v>
      </c>
      <c r="O422" s="59">
        <v>4.1638578192154385E-3</v>
      </c>
      <c r="P422" s="60">
        <v>0.1</v>
      </c>
      <c r="Q422" s="59">
        <v>2.310675407482525E-2</v>
      </c>
      <c r="T422" s="89"/>
    </row>
    <row r="423" spans="1:20" s="54" customFormat="1">
      <c r="A423" s="52"/>
      <c r="B423" s="323" t="s">
        <v>185</v>
      </c>
      <c r="C423" s="82" t="s">
        <v>153</v>
      </c>
      <c r="D423" s="81"/>
      <c r="E423" s="56" t="s">
        <v>154</v>
      </c>
      <c r="F423" s="56" t="s">
        <v>147</v>
      </c>
      <c r="G423" s="57">
        <v>44663</v>
      </c>
      <c r="H423" s="57">
        <v>45393</v>
      </c>
      <c r="I423" s="56" t="s">
        <v>148</v>
      </c>
      <c r="J423" s="58">
        <v>100000</v>
      </c>
      <c r="K423" s="58">
        <v>100000</v>
      </c>
      <c r="L423" s="63">
        <v>100706.45</v>
      </c>
      <c r="M423" s="58">
        <v>100000</v>
      </c>
      <c r="N423" s="324">
        <v>0.03</v>
      </c>
      <c r="O423" s="59">
        <v>4.1638578192154385E-3</v>
      </c>
      <c r="P423" s="60">
        <v>0.1</v>
      </c>
      <c r="Q423" s="59">
        <v>2.7270611894040689E-2</v>
      </c>
      <c r="T423" s="89"/>
    </row>
    <row r="424" spans="1:20" s="54" customFormat="1">
      <c r="A424" s="52"/>
      <c r="B424" s="323" t="s">
        <v>185</v>
      </c>
      <c r="C424" s="82" t="s">
        <v>150</v>
      </c>
      <c r="D424" s="81"/>
      <c r="E424" s="56" t="s">
        <v>154</v>
      </c>
      <c r="F424" s="56" t="s">
        <v>147</v>
      </c>
      <c r="G424" s="57">
        <v>45092</v>
      </c>
      <c r="H424" s="57">
        <v>45642</v>
      </c>
      <c r="I424" s="56" t="s">
        <v>148</v>
      </c>
      <c r="J424" s="58">
        <v>200000</v>
      </c>
      <c r="K424" s="58">
        <v>201781.33</v>
      </c>
      <c r="L424" s="63">
        <v>201611.15</v>
      </c>
      <c r="M424" s="58">
        <v>200000</v>
      </c>
      <c r="N424" s="324">
        <v>0.05</v>
      </c>
      <c r="O424" s="59">
        <v>8.3359125792689219E-3</v>
      </c>
      <c r="P424" s="60">
        <v>0.1</v>
      </c>
      <c r="Q424" s="59">
        <v>3.5606524473309614E-2</v>
      </c>
      <c r="T424" s="89"/>
    </row>
    <row r="425" spans="1:20" s="54" customFormat="1">
      <c r="A425" s="52"/>
      <c r="B425" s="323" t="s">
        <v>185</v>
      </c>
      <c r="C425" s="82" t="s">
        <v>150</v>
      </c>
      <c r="D425" s="81"/>
      <c r="E425" s="56" t="s">
        <v>154</v>
      </c>
      <c r="F425" s="56" t="s">
        <v>147</v>
      </c>
      <c r="G425" s="57">
        <v>45092</v>
      </c>
      <c r="H425" s="57">
        <v>45642</v>
      </c>
      <c r="I425" s="56" t="s">
        <v>148</v>
      </c>
      <c r="J425" s="58">
        <v>300000</v>
      </c>
      <c r="K425" s="58">
        <v>302672.04000000004</v>
      </c>
      <c r="L425" s="63">
        <v>302416.74</v>
      </c>
      <c r="M425" s="58">
        <v>300000</v>
      </c>
      <c r="N425" s="324">
        <v>0.05</v>
      </c>
      <c r="O425" s="59">
        <v>1.250386948910067E-2</v>
      </c>
      <c r="P425" s="60">
        <v>0.1</v>
      </c>
      <c r="Q425" s="59">
        <v>4.8110393962410285E-2</v>
      </c>
      <c r="T425" s="89"/>
    </row>
    <row r="426" spans="1:20" s="54" customFormat="1">
      <c r="A426" s="52"/>
      <c r="B426" s="323" t="s">
        <v>185</v>
      </c>
      <c r="C426" s="82" t="s">
        <v>150</v>
      </c>
      <c r="D426" s="81"/>
      <c r="E426" s="56" t="s">
        <v>154</v>
      </c>
      <c r="F426" s="56" t="s">
        <v>147</v>
      </c>
      <c r="G426" s="57">
        <v>45092</v>
      </c>
      <c r="H426" s="57">
        <v>45642</v>
      </c>
      <c r="I426" s="56" t="s">
        <v>148</v>
      </c>
      <c r="J426" s="58">
        <v>500000</v>
      </c>
      <c r="K426" s="58">
        <v>504395.03</v>
      </c>
      <c r="L426" s="63">
        <v>504027.86</v>
      </c>
      <c r="M426" s="58">
        <v>500000</v>
      </c>
      <c r="N426" s="324">
        <v>0.05</v>
      </c>
      <c r="O426" s="59">
        <v>2.0839780827975014E-2</v>
      </c>
      <c r="P426" s="60">
        <v>0.1</v>
      </c>
      <c r="Q426" s="59">
        <v>6.8950174790385302E-2</v>
      </c>
      <c r="T426" s="89"/>
    </row>
    <row r="427" spans="1:20" s="54" customFormat="1">
      <c r="A427" s="52"/>
      <c r="B427" s="323" t="s">
        <v>185</v>
      </c>
      <c r="C427" s="82" t="s">
        <v>150</v>
      </c>
      <c r="D427" s="81"/>
      <c r="E427" s="56" t="s">
        <v>154</v>
      </c>
      <c r="F427" s="56" t="s">
        <v>147</v>
      </c>
      <c r="G427" s="57">
        <v>45092</v>
      </c>
      <c r="H427" s="57">
        <v>45642</v>
      </c>
      <c r="I427" s="56" t="s">
        <v>148</v>
      </c>
      <c r="J427" s="58">
        <v>500000</v>
      </c>
      <c r="K427" s="58">
        <v>504395.03</v>
      </c>
      <c r="L427" s="63">
        <v>504027.86</v>
      </c>
      <c r="M427" s="58">
        <v>500000</v>
      </c>
      <c r="N427" s="324">
        <v>0.05</v>
      </c>
      <c r="O427" s="59">
        <v>2.0839780827975014E-2</v>
      </c>
      <c r="P427" s="60">
        <v>0.1</v>
      </c>
      <c r="Q427" s="59">
        <v>8.9789955618360312E-2</v>
      </c>
      <c r="T427" s="89"/>
    </row>
    <row r="428" spans="1:20" s="54" customFormat="1">
      <c r="A428" s="52"/>
      <c r="B428" s="323" t="s">
        <v>185</v>
      </c>
      <c r="C428" s="82" t="s">
        <v>155</v>
      </c>
      <c r="D428" s="81"/>
      <c r="E428" s="56" t="s">
        <v>154</v>
      </c>
      <c r="F428" s="56" t="s">
        <v>147</v>
      </c>
      <c r="G428" s="57">
        <v>45146</v>
      </c>
      <c r="H428" s="57">
        <v>45698</v>
      </c>
      <c r="I428" s="56" t="s">
        <v>148</v>
      </c>
      <c r="J428" s="58">
        <v>500000</v>
      </c>
      <c r="K428" s="58">
        <v>500000</v>
      </c>
      <c r="L428" s="63">
        <v>511721.43</v>
      </c>
      <c r="M428" s="58">
        <v>500000</v>
      </c>
      <c r="N428" s="324">
        <v>0.06</v>
      </c>
      <c r="O428" s="59">
        <v>2.1157882911825465E-2</v>
      </c>
      <c r="P428" s="60">
        <v>0.1</v>
      </c>
      <c r="Q428" s="59">
        <v>0.11094783853018578</v>
      </c>
      <c r="T428" s="89"/>
    </row>
    <row r="429" spans="1:20" s="54" customFormat="1">
      <c r="A429" s="52"/>
      <c r="B429" s="323" t="s">
        <v>185</v>
      </c>
      <c r="C429" s="82" t="s">
        <v>155</v>
      </c>
      <c r="D429" s="81"/>
      <c r="E429" s="56" t="s">
        <v>154</v>
      </c>
      <c r="F429" s="56" t="s">
        <v>147</v>
      </c>
      <c r="G429" s="57">
        <v>44428</v>
      </c>
      <c r="H429" s="57">
        <v>45530</v>
      </c>
      <c r="I429" s="56" t="s">
        <v>148</v>
      </c>
      <c r="J429" s="58">
        <v>50000</v>
      </c>
      <c r="K429" s="58">
        <v>50000</v>
      </c>
      <c r="L429" s="63">
        <v>50559.75</v>
      </c>
      <c r="M429" s="58">
        <v>50000</v>
      </c>
      <c r="N429" s="324">
        <v>2.9000000000000001E-2</v>
      </c>
      <c r="O429" s="59">
        <v>2.0904679926169356E-3</v>
      </c>
      <c r="P429" s="60">
        <v>0.1</v>
      </c>
      <c r="Q429" s="59">
        <v>0.11303830652280271</v>
      </c>
      <c r="T429" s="89"/>
    </row>
    <row r="430" spans="1:20" s="54" customFormat="1">
      <c r="A430" s="52"/>
      <c r="B430" s="323" t="s">
        <v>185</v>
      </c>
      <c r="C430" s="82" t="s">
        <v>155</v>
      </c>
      <c r="D430" s="81"/>
      <c r="E430" s="56" t="s">
        <v>154</v>
      </c>
      <c r="F430" s="56" t="s">
        <v>147</v>
      </c>
      <c r="G430" s="57">
        <v>44428</v>
      </c>
      <c r="H430" s="57">
        <v>45530</v>
      </c>
      <c r="I430" s="56" t="s">
        <v>148</v>
      </c>
      <c r="J430" s="58">
        <v>50000</v>
      </c>
      <c r="K430" s="58">
        <v>50000</v>
      </c>
      <c r="L430" s="63">
        <v>50559.75</v>
      </c>
      <c r="M430" s="58">
        <v>50000</v>
      </c>
      <c r="N430" s="324">
        <v>2.9000000000000001E-2</v>
      </c>
      <c r="O430" s="59">
        <v>2.0904679926169356E-3</v>
      </c>
      <c r="P430" s="60">
        <v>0.1</v>
      </c>
      <c r="Q430" s="59">
        <v>0.11512877451541964</v>
      </c>
      <c r="T430" s="89"/>
    </row>
    <row r="431" spans="1:20" s="54" customFormat="1">
      <c r="A431" s="52"/>
      <c r="B431" s="323" t="s">
        <v>185</v>
      </c>
      <c r="C431" s="82" t="s">
        <v>155</v>
      </c>
      <c r="D431" s="81"/>
      <c r="E431" s="56" t="s">
        <v>154</v>
      </c>
      <c r="F431" s="56" t="s">
        <v>147</v>
      </c>
      <c r="G431" s="57">
        <v>44428</v>
      </c>
      <c r="H431" s="57">
        <v>45530</v>
      </c>
      <c r="I431" s="56" t="s">
        <v>148</v>
      </c>
      <c r="J431" s="58">
        <v>50000</v>
      </c>
      <c r="K431" s="58">
        <v>50000</v>
      </c>
      <c r="L431" s="63">
        <v>50559.75</v>
      </c>
      <c r="M431" s="58">
        <v>50000</v>
      </c>
      <c r="N431" s="324">
        <v>2.9000000000000001E-2</v>
      </c>
      <c r="O431" s="59">
        <v>2.0904679926169356E-3</v>
      </c>
      <c r="P431" s="60">
        <v>0.1</v>
      </c>
      <c r="Q431" s="59">
        <v>0.11721924250803657</v>
      </c>
      <c r="T431" s="89"/>
    </row>
    <row r="432" spans="1:20" s="54" customFormat="1">
      <c r="A432" s="52"/>
      <c r="B432" s="323" t="s">
        <v>185</v>
      </c>
      <c r="C432" s="82" t="s">
        <v>155</v>
      </c>
      <c r="D432" s="81"/>
      <c r="E432" s="56" t="s">
        <v>154</v>
      </c>
      <c r="F432" s="56" t="s">
        <v>147</v>
      </c>
      <c r="G432" s="57">
        <v>44428</v>
      </c>
      <c r="H432" s="57">
        <v>45530</v>
      </c>
      <c r="I432" s="56" t="s">
        <v>148</v>
      </c>
      <c r="J432" s="58">
        <v>50000</v>
      </c>
      <c r="K432" s="58">
        <v>50000</v>
      </c>
      <c r="L432" s="63">
        <v>50559.75</v>
      </c>
      <c r="M432" s="58">
        <v>50000</v>
      </c>
      <c r="N432" s="324">
        <v>2.9000000000000001E-2</v>
      </c>
      <c r="O432" s="59">
        <v>2.0904679926169356E-3</v>
      </c>
      <c r="P432" s="60">
        <v>0.1</v>
      </c>
      <c r="Q432" s="59">
        <v>0.1193097105006535</v>
      </c>
      <c r="T432" s="89"/>
    </row>
    <row r="433" spans="1:20" s="54" customFormat="1">
      <c r="A433" s="52"/>
      <c r="B433" s="323" t="s">
        <v>185</v>
      </c>
      <c r="C433" s="82" t="s">
        <v>155</v>
      </c>
      <c r="D433" s="81"/>
      <c r="E433" s="56" t="s">
        <v>154</v>
      </c>
      <c r="F433" s="56" t="s">
        <v>147</v>
      </c>
      <c r="G433" s="57">
        <v>44428</v>
      </c>
      <c r="H433" s="57">
        <v>45530</v>
      </c>
      <c r="I433" s="56" t="s">
        <v>148</v>
      </c>
      <c r="J433" s="58">
        <v>50000</v>
      </c>
      <c r="K433" s="58">
        <v>50000</v>
      </c>
      <c r="L433" s="63">
        <v>50559.75</v>
      </c>
      <c r="M433" s="58">
        <v>50000</v>
      </c>
      <c r="N433" s="324">
        <v>2.9000000000000001E-2</v>
      </c>
      <c r="O433" s="59">
        <v>2.0904679926169356E-3</v>
      </c>
      <c r="P433" s="60">
        <v>0.1</v>
      </c>
      <c r="Q433" s="59">
        <v>0.12140017849327044</v>
      </c>
      <c r="T433" s="89"/>
    </row>
    <row r="434" spans="1:20" s="54" customFormat="1">
      <c r="A434" s="52"/>
      <c r="B434" s="323" t="s">
        <v>185</v>
      </c>
      <c r="C434" s="82" t="s">
        <v>155</v>
      </c>
      <c r="D434" s="81"/>
      <c r="E434" s="56" t="s">
        <v>154</v>
      </c>
      <c r="F434" s="56" t="s">
        <v>147</v>
      </c>
      <c r="G434" s="57">
        <v>44428</v>
      </c>
      <c r="H434" s="57">
        <v>45530</v>
      </c>
      <c r="I434" s="56" t="s">
        <v>148</v>
      </c>
      <c r="J434" s="58">
        <v>50000</v>
      </c>
      <c r="K434" s="58">
        <v>50000</v>
      </c>
      <c r="L434" s="63">
        <v>50559.75</v>
      </c>
      <c r="M434" s="58">
        <v>50000</v>
      </c>
      <c r="N434" s="324">
        <v>2.9000000000000001E-2</v>
      </c>
      <c r="O434" s="59">
        <v>2.0904679926169356E-3</v>
      </c>
      <c r="P434" s="60">
        <v>0.1</v>
      </c>
      <c r="Q434" s="59">
        <v>0.12349064648588737</v>
      </c>
      <c r="T434" s="89"/>
    </row>
    <row r="435" spans="1:20" s="54" customFormat="1">
      <c r="A435" s="52"/>
      <c r="B435" s="323" t="s">
        <v>185</v>
      </c>
      <c r="C435" s="82" t="s">
        <v>155</v>
      </c>
      <c r="D435" s="81"/>
      <c r="E435" s="56" t="s">
        <v>154</v>
      </c>
      <c r="F435" s="56" t="s">
        <v>147</v>
      </c>
      <c r="G435" s="57">
        <v>44428</v>
      </c>
      <c r="H435" s="57">
        <v>45530</v>
      </c>
      <c r="I435" s="56" t="s">
        <v>148</v>
      </c>
      <c r="J435" s="58">
        <v>50000</v>
      </c>
      <c r="K435" s="58">
        <v>50000</v>
      </c>
      <c r="L435" s="63">
        <v>50559.75</v>
      </c>
      <c r="M435" s="58">
        <v>50000</v>
      </c>
      <c r="N435" s="324">
        <v>2.9000000000000001E-2</v>
      </c>
      <c r="O435" s="59">
        <v>2.0904679926169356E-3</v>
      </c>
      <c r="P435" s="60">
        <v>0.1</v>
      </c>
      <c r="Q435" s="59">
        <v>0.12558111447850431</v>
      </c>
      <c r="T435" s="89"/>
    </row>
    <row r="436" spans="1:20" s="54" customFormat="1">
      <c r="A436" s="52"/>
      <c r="B436" s="323" t="s">
        <v>185</v>
      </c>
      <c r="C436" s="82" t="s">
        <v>155</v>
      </c>
      <c r="D436" s="81"/>
      <c r="E436" s="56" t="s">
        <v>154</v>
      </c>
      <c r="F436" s="56" t="s">
        <v>147</v>
      </c>
      <c r="G436" s="57">
        <v>44428</v>
      </c>
      <c r="H436" s="57">
        <v>45530</v>
      </c>
      <c r="I436" s="56" t="s">
        <v>148</v>
      </c>
      <c r="J436" s="58">
        <v>50000</v>
      </c>
      <c r="K436" s="58">
        <v>50000</v>
      </c>
      <c r="L436" s="63">
        <v>50559.75</v>
      </c>
      <c r="M436" s="58">
        <v>50000</v>
      </c>
      <c r="N436" s="324">
        <v>2.9000000000000001E-2</v>
      </c>
      <c r="O436" s="59">
        <v>2.0904679926169356E-3</v>
      </c>
      <c r="P436" s="60">
        <v>0.1</v>
      </c>
      <c r="Q436" s="59">
        <v>0.12767158247112126</v>
      </c>
      <c r="T436" s="89"/>
    </row>
    <row r="437" spans="1:20" s="54" customFormat="1">
      <c r="A437" s="52"/>
      <c r="B437" s="323" t="s">
        <v>185</v>
      </c>
      <c r="C437" s="82" t="s">
        <v>155</v>
      </c>
      <c r="D437" s="81"/>
      <c r="E437" s="56" t="s">
        <v>154</v>
      </c>
      <c r="F437" s="56" t="s">
        <v>147</v>
      </c>
      <c r="G437" s="57">
        <v>44428</v>
      </c>
      <c r="H437" s="57">
        <v>45530</v>
      </c>
      <c r="I437" s="56" t="s">
        <v>148</v>
      </c>
      <c r="J437" s="58">
        <v>50000</v>
      </c>
      <c r="K437" s="58">
        <v>50000</v>
      </c>
      <c r="L437" s="63">
        <v>50559.75</v>
      </c>
      <c r="M437" s="58">
        <v>50000</v>
      </c>
      <c r="N437" s="324">
        <v>2.9000000000000001E-2</v>
      </c>
      <c r="O437" s="59">
        <v>2.0904679926169356E-3</v>
      </c>
      <c r="P437" s="60">
        <v>0.1</v>
      </c>
      <c r="Q437" s="59">
        <v>0.1297620504637382</v>
      </c>
      <c r="T437" s="89"/>
    </row>
    <row r="438" spans="1:20" s="54" customFormat="1">
      <c r="A438" s="52"/>
      <c r="B438" s="323" t="s">
        <v>185</v>
      </c>
      <c r="C438" s="82" t="s">
        <v>155</v>
      </c>
      <c r="D438" s="81"/>
      <c r="E438" s="56" t="s">
        <v>154</v>
      </c>
      <c r="F438" s="56" t="s">
        <v>147</v>
      </c>
      <c r="G438" s="57">
        <v>44428</v>
      </c>
      <c r="H438" s="57">
        <v>45530</v>
      </c>
      <c r="I438" s="56" t="s">
        <v>148</v>
      </c>
      <c r="J438" s="58">
        <v>50000</v>
      </c>
      <c r="K438" s="58">
        <v>50000</v>
      </c>
      <c r="L438" s="63">
        <v>50559.75</v>
      </c>
      <c r="M438" s="58">
        <v>50000</v>
      </c>
      <c r="N438" s="324">
        <v>2.9000000000000001E-2</v>
      </c>
      <c r="O438" s="59">
        <v>2.0904679926169356E-3</v>
      </c>
      <c r="P438" s="60">
        <v>0.1</v>
      </c>
      <c r="Q438" s="59">
        <v>0.13185251845635515</v>
      </c>
      <c r="T438" s="89"/>
    </row>
    <row r="439" spans="1:20" s="54" customFormat="1">
      <c r="A439" s="52"/>
      <c r="B439" s="323" t="s">
        <v>185</v>
      </c>
      <c r="C439" s="82" t="s">
        <v>155</v>
      </c>
      <c r="D439" s="81"/>
      <c r="E439" s="56" t="s">
        <v>154</v>
      </c>
      <c r="F439" s="56" t="s">
        <v>147</v>
      </c>
      <c r="G439" s="57">
        <v>44428</v>
      </c>
      <c r="H439" s="57">
        <v>45530</v>
      </c>
      <c r="I439" s="56" t="s">
        <v>148</v>
      </c>
      <c r="J439" s="58">
        <v>50000</v>
      </c>
      <c r="K439" s="58">
        <v>50000</v>
      </c>
      <c r="L439" s="63">
        <v>50559.75</v>
      </c>
      <c r="M439" s="58">
        <v>50000</v>
      </c>
      <c r="N439" s="324">
        <v>2.9000000000000001E-2</v>
      </c>
      <c r="O439" s="59">
        <v>2.0904679926169356E-3</v>
      </c>
      <c r="P439" s="60">
        <v>0.1</v>
      </c>
      <c r="Q439" s="59">
        <v>0.1339429864489721</v>
      </c>
      <c r="T439" s="89"/>
    </row>
    <row r="440" spans="1:20" s="54" customFormat="1">
      <c r="A440" s="52"/>
      <c r="B440" s="323" t="s">
        <v>185</v>
      </c>
      <c r="C440" s="82" t="s">
        <v>155</v>
      </c>
      <c r="D440" s="81"/>
      <c r="E440" s="56" t="s">
        <v>154</v>
      </c>
      <c r="F440" s="56" t="s">
        <v>147</v>
      </c>
      <c r="G440" s="57">
        <v>44428</v>
      </c>
      <c r="H440" s="57">
        <v>45530</v>
      </c>
      <c r="I440" s="56" t="s">
        <v>148</v>
      </c>
      <c r="J440" s="58">
        <v>50000</v>
      </c>
      <c r="K440" s="58">
        <v>50000</v>
      </c>
      <c r="L440" s="63">
        <v>50559.75</v>
      </c>
      <c r="M440" s="58">
        <v>50000</v>
      </c>
      <c r="N440" s="324">
        <v>2.9000000000000001E-2</v>
      </c>
      <c r="O440" s="59">
        <v>2.0904679926169356E-3</v>
      </c>
      <c r="P440" s="60">
        <v>0.1</v>
      </c>
      <c r="Q440" s="59">
        <v>0.13603345444158904</v>
      </c>
      <c r="T440" s="89"/>
    </row>
    <row r="441" spans="1:20" s="54" customFormat="1">
      <c r="A441" s="52"/>
      <c r="B441" s="323" t="s">
        <v>185</v>
      </c>
      <c r="C441" s="82" t="s">
        <v>155</v>
      </c>
      <c r="D441" s="81"/>
      <c r="E441" s="56" t="s">
        <v>154</v>
      </c>
      <c r="F441" s="56" t="s">
        <v>147</v>
      </c>
      <c r="G441" s="57">
        <v>44428</v>
      </c>
      <c r="H441" s="57">
        <v>45530</v>
      </c>
      <c r="I441" s="56" t="s">
        <v>148</v>
      </c>
      <c r="J441" s="58">
        <v>50000</v>
      </c>
      <c r="K441" s="58">
        <v>50000</v>
      </c>
      <c r="L441" s="63">
        <v>50559.75</v>
      </c>
      <c r="M441" s="58">
        <v>50000</v>
      </c>
      <c r="N441" s="324">
        <v>2.9000000000000001E-2</v>
      </c>
      <c r="O441" s="59">
        <v>2.0904679926169356E-3</v>
      </c>
      <c r="P441" s="60">
        <v>0.1</v>
      </c>
      <c r="Q441" s="59">
        <v>0.13812392243420599</v>
      </c>
      <c r="T441" s="89"/>
    </row>
    <row r="442" spans="1:20" s="54" customFormat="1">
      <c r="A442" s="52"/>
      <c r="B442" s="323" t="s">
        <v>185</v>
      </c>
      <c r="C442" s="82" t="s">
        <v>155</v>
      </c>
      <c r="D442" s="81"/>
      <c r="E442" s="56" t="s">
        <v>154</v>
      </c>
      <c r="F442" s="56" t="s">
        <v>147</v>
      </c>
      <c r="G442" s="57">
        <v>44428</v>
      </c>
      <c r="H442" s="57">
        <v>45530</v>
      </c>
      <c r="I442" s="56" t="s">
        <v>148</v>
      </c>
      <c r="J442" s="58">
        <v>100000</v>
      </c>
      <c r="K442" s="58">
        <v>100000</v>
      </c>
      <c r="L442" s="63">
        <v>101119.5</v>
      </c>
      <c r="M442" s="58">
        <v>100000</v>
      </c>
      <c r="N442" s="324">
        <v>2.9000000000000001E-2</v>
      </c>
      <c r="O442" s="59">
        <v>4.1809359852338713E-3</v>
      </c>
      <c r="P442" s="60">
        <v>0.1</v>
      </c>
      <c r="Q442" s="59">
        <v>0.14230485841943985</v>
      </c>
      <c r="T442" s="89"/>
    </row>
    <row r="443" spans="1:20" s="54" customFormat="1">
      <c r="A443" s="52"/>
      <c r="B443" s="323" t="s">
        <v>185</v>
      </c>
      <c r="C443" s="82" t="s">
        <v>155</v>
      </c>
      <c r="D443" s="81"/>
      <c r="E443" s="56" t="s">
        <v>154</v>
      </c>
      <c r="F443" s="56" t="s">
        <v>147</v>
      </c>
      <c r="G443" s="57">
        <v>44428</v>
      </c>
      <c r="H443" s="57">
        <v>45530</v>
      </c>
      <c r="I443" s="56" t="s">
        <v>148</v>
      </c>
      <c r="J443" s="58">
        <v>100000</v>
      </c>
      <c r="K443" s="58">
        <v>100000</v>
      </c>
      <c r="L443" s="63">
        <v>101119.5</v>
      </c>
      <c r="M443" s="58">
        <v>100000</v>
      </c>
      <c r="N443" s="324">
        <v>2.9000000000000001E-2</v>
      </c>
      <c r="O443" s="59">
        <v>4.1809359852338713E-3</v>
      </c>
      <c r="P443" s="60">
        <v>0.1</v>
      </c>
      <c r="Q443" s="59">
        <v>0.14648579440467371</v>
      </c>
      <c r="T443" s="89"/>
    </row>
    <row r="444" spans="1:20" s="54" customFormat="1">
      <c r="A444" s="52"/>
      <c r="B444" s="323" t="s">
        <v>185</v>
      </c>
      <c r="C444" s="82" t="s">
        <v>156</v>
      </c>
      <c r="D444" s="81"/>
      <c r="E444" s="56" t="s">
        <v>154</v>
      </c>
      <c r="F444" s="56" t="s">
        <v>147</v>
      </c>
      <c r="G444" s="57">
        <v>45155</v>
      </c>
      <c r="H444" s="57">
        <v>45604</v>
      </c>
      <c r="I444" s="56" t="s">
        <v>148</v>
      </c>
      <c r="J444" s="58">
        <v>500000</v>
      </c>
      <c r="K444" s="58">
        <v>500000</v>
      </c>
      <c r="L444" s="63">
        <v>503603.13</v>
      </c>
      <c r="M444" s="58">
        <v>500000</v>
      </c>
      <c r="N444" s="324">
        <v>5.5E-2</v>
      </c>
      <c r="O444" s="59">
        <v>2.0822219735000778E-2</v>
      </c>
      <c r="P444" s="60">
        <v>0.1</v>
      </c>
      <c r="Q444" s="59">
        <v>0.1673080141396745</v>
      </c>
      <c r="T444" s="89"/>
    </row>
    <row r="445" spans="1:20" s="54" customFormat="1">
      <c r="A445" s="52"/>
      <c r="B445" s="323" t="s">
        <v>185</v>
      </c>
      <c r="C445" s="82" t="s">
        <v>156</v>
      </c>
      <c r="D445" s="81"/>
      <c r="E445" s="56" t="s">
        <v>154</v>
      </c>
      <c r="F445" s="56" t="s">
        <v>147</v>
      </c>
      <c r="G445" s="57">
        <v>45155</v>
      </c>
      <c r="H445" s="57">
        <v>45604</v>
      </c>
      <c r="I445" s="56" t="s">
        <v>148</v>
      </c>
      <c r="J445" s="58">
        <v>500000</v>
      </c>
      <c r="K445" s="58">
        <v>500000</v>
      </c>
      <c r="L445" s="63">
        <v>503603.13</v>
      </c>
      <c r="M445" s="58">
        <v>500000</v>
      </c>
      <c r="N445" s="324">
        <v>5.5E-2</v>
      </c>
      <c r="O445" s="59">
        <v>2.0822219735000778E-2</v>
      </c>
      <c r="P445" s="60">
        <v>0.1</v>
      </c>
      <c r="Q445" s="59">
        <v>0.18813023387467528</v>
      </c>
      <c r="T445" s="89"/>
    </row>
    <row r="446" spans="1:20" s="54" customFormat="1">
      <c r="A446" s="52"/>
      <c r="B446" s="323" t="s">
        <v>185</v>
      </c>
      <c r="C446" s="82" t="s">
        <v>156</v>
      </c>
      <c r="D446" s="81"/>
      <c r="E446" s="56" t="s">
        <v>154</v>
      </c>
      <c r="F446" s="56" t="s">
        <v>147</v>
      </c>
      <c r="G446" s="57">
        <v>45148</v>
      </c>
      <c r="H446" s="57">
        <v>44961</v>
      </c>
      <c r="I446" s="56" t="s">
        <v>148</v>
      </c>
      <c r="J446" s="58">
        <v>500000</v>
      </c>
      <c r="K446" s="58">
        <v>500000</v>
      </c>
      <c r="L446" s="63">
        <v>505757.91</v>
      </c>
      <c r="M446" s="58">
        <v>500000</v>
      </c>
      <c r="N446" s="324">
        <v>5.8500000000000003E-2</v>
      </c>
      <c r="O446" s="59">
        <v>2.0911312315979345E-2</v>
      </c>
      <c r="P446" s="60">
        <v>0.1</v>
      </c>
      <c r="Q446" s="59">
        <v>0.20904154619065463</v>
      </c>
      <c r="T446" s="89"/>
    </row>
    <row r="447" spans="1:20" s="54" customFormat="1">
      <c r="A447" s="52"/>
      <c r="B447" s="323" t="s">
        <v>185</v>
      </c>
      <c r="C447" s="82" t="s">
        <v>156</v>
      </c>
      <c r="D447" s="81"/>
      <c r="E447" s="56" t="s">
        <v>154</v>
      </c>
      <c r="F447" s="56" t="s">
        <v>147</v>
      </c>
      <c r="G447" s="57">
        <v>45148</v>
      </c>
      <c r="H447" s="57">
        <v>44961</v>
      </c>
      <c r="I447" s="56" t="s">
        <v>148</v>
      </c>
      <c r="J447" s="58">
        <v>500000</v>
      </c>
      <c r="K447" s="58">
        <v>500000</v>
      </c>
      <c r="L447" s="63">
        <v>505757.91</v>
      </c>
      <c r="M447" s="58">
        <v>500000</v>
      </c>
      <c r="N447" s="324">
        <v>5.8500000000000003E-2</v>
      </c>
      <c r="O447" s="59">
        <v>2.0911312315979345E-2</v>
      </c>
      <c r="P447" s="60">
        <v>0.1</v>
      </c>
      <c r="Q447" s="59">
        <v>0.22995285850663397</v>
      </c>
      <c r="T447" s="89"/>
    </row>
    <row r="448" spans="1:20" s="54" customFormat="1">
      <c r="A448" s="52"/>
      <c r="B448" s="323" t="s">
        <v>185</v>
      </c>
      <c r="C448" s="82" t="s">
        <v>156</v>
      </c>
      <c r="D448" s="81"/>
      <c r="E448" s="56" t="s">
        <v>154</v>
      </c>
      <c r="F448" s="56" t="s">
        <v>147</v>
      </c>
      <c r="G448" s="57">
        <v>44218</v>
      </c>
      <c r="H448" s="57">
        <v>46029</v>
      </c>
      <c r="I448" s="56" t="s">
        <v>148</v>
      </c>
      <c r="J448" s="58">
        <v>25000</v>
      </c>
      <c r="K448" s="58">
        <v>25039.79</v>
      </c>
      <c r="L448" s="63">
        <v>25008.71</v>
      </c>
      <c r="M448" s="58">
        <v>25000</v>
      </c>
      <c r="N448" s="324">
        <v>4.1500000000000002E-2</v>
      </c>
      <c r="O448" s="59">
        <v>1.0340222764479467E-3</v>
      </c>
      <c r="P448" s="60">
        <v>0.1</v>
      </c>
      <c r="Q448" s="59">
        <v>0.23098688078308191</v>
      </c>
      <c r="T448" s="89"/>
    </row>
    <row r="449" spans="1:20" s="54" customFormat="1">
      <c r="A449" s="52"/>
      <c r="B449" s="323" t="s">
        <v>185</v>
      </c>
      <c r="C449" s="82" t="s">
        <v>176</v>
      </c>
      <c r="D449" s="81"/>
      <c r="E449" s="56" t="s">
        <v>154</v>
      </c>
      <c r="F449" s="56" t="s">
        <v>147</v>
      </c>
      <c r="G449" s="57">
        <v>44985</v>
      </c>
      <c r="H449" s="57">
        <v>45775</v>
      </c>
      <c r="I449" s="56" t="s">
        <v>148</v>
      </c>
      <c r="J449" s="58">
        <v>100000</v>
      </c>
      <c r="K449" s="58">
        <v>102581.92000000001</v>
      </c>
      <c r="L449" s="63">
        <v>102796.83</v>
      </c>
      <c r="M449" s="58">
        <v>100000</v>
      </c>
      <c r="N449" s="324">
        <v>3.8699999999999998E-2</v>
      </c>
      <c r="O449" s="59">
        <v>4.2502876864993272E-3</v>
      </c>
      <c r="P449" s="60">
        <v>0.1</v>
      </c>
      <c r="Q449" s="59">
        <v>0.23523716846958123</v>
      </c>
      <c r="T449" s="89"/>
    </row>
    <row r="450" spans="1:20" s="54" customFormat="1">
      <c r="A450" s="52"/>
      <c r="B450" s="323" t="s">
        <v>185</v>
      </c>
      <c r="C450" s="82" t="s">
        <v>176</v>
      </c>
      <c r="D450" s="81"/>
      <c r="E450" s="56" t="s">
        <v>154</v>
      </c>
      <c r="F450" s="56" t="s">
        <v>147</v>
      </c>
      <c r="G450" s="57">
        <v>44985</v>
      </c>
      <c r="H450" s="57">
        <v>45775</v>
      </c>
      <c r="I450" s="56" t="s">
        <v>148</v>
      </c>
      <c r="J450" s="58">
        <v>100000</v>
      </c>
      <c r="K450" s="58">
        <v>102581.92000000001</v>
      </c>
      <c r="L450" s="63">
        <v>102796.83</v>
      </c>
      <c r="M450" s="58">
        <v>100000</v>
      </c>
      <c r="N450" s="324">
        <v>3.8699999999999998E-2</v>
      </c>
      <c r="O450" s="59">
        <v>4.2502876864993272E-3</v>
      </c>
      <c r="P450" s="60">
        <v>0.1</v>
      </c>
      <c r="Q450" s="59">
        <v>0.23948745615608055</v>
      </c>
      <c r="T450" s="89"/>
    </row>
    <row r="451" spans="1:20" s="54" customFormat="1">
      <c r="A451" s="52"/>
      <c r="B451" s="323" t="s">
        <v>185</v>
      </c>
      <c r="C451" s="82" t="s">
        <v>176</v>
      </c>
      <c r="D451" s="81"/>
      <c r="E451" s="56" t="s">
        <v>154</v>
      </c>
      <c r="F451" s="56" t="s">
        <v>147</v>
      </c>
      <c r="G451" s="57">
        <v>44985</v>
      </c>
      <c r="H451" s="57">
        <v>45775</v>
      </c>
      <c r="I451" s="56" t="s">
        <v>148</v>
      </c>
      <c r="J451" s="58">
        <v>100000</v>
      </c>
      <c r="K451" s="58">
        <v>102581.92000000001</v>
      </c>
      <c r="L451" s="63">
        <v>102796.83</v>
      </c>
      <c r="M451" s="58">
        <v>100000</v>
      </c>
      <c r="N451" s="324">
        <v>3.8699999999999998E-2</v>
      </c>
      <c r="O451" s="59">
        <v>4.2502876864993272E-3</v>
      </c>
      <c r="P451" s="60">
        <v>0.1</v>
      </c>
      <c r="Q451" s="59">
        <v>0.24373774384257987</v>
      </c>
      <c r="T451" s="89"/>
    </row>
    <row r="452" spans="1:20" s="54" customFormat="1">
      <c r="A452" s="52"/>
      <c r="B452" s="323" t="s">
        <v>185</v>
      </c>
      <c r="C452" s="82" t="s">
        <v>176</v>
      </c>
      <c r="D452" s="81"/>
      <c r="E452" s="56" t="s">
        <v>154</v>
      </c>
      <c r="F452" s="56" t="s">
        <v>147</v>
      </c>
      <c r="G452" s="57">
        <v>44985</v>
      </c>
      <c r="H452" s="57">
        <v>45775</v>
      </c>
      <c r="I452" s="56" t="s">
        <v>148</v>
      </c>
      <c r="J452" s="58">
        <v>100000</v>
      </c>
      <c r="K452" s="58">
        <v>101898.71</v>
      </c>
      <c r="L452" s="63">
        <v>100980.13</v>
      </c>
      <c r="M452" s="58">
        <v>100000</v>
      </c>
      <c r="N452" s="324">
        <v>3.8699999999999998E-2</v>
      </c>
      <c r="O452" s="59">
        <v>4.1751735254881043E-3</v>
      </c>
      <c r="P452" s="60">
        <v>0.1</v>
      </c>
      <c r="Q452" s="59">
        <v>0.24791291736806798</v>
      </c>
      <c r="T452" s="89"/>
    </row>
    <row r="453" spans="1:20" s="54" customFormat="1">
      <c r="A453" s="52"/>
      <c r="B453" s="323" t="s">
        <v>185</v>
      </c>
      <c r="C453" s="82" t="s">
        <v>176</v>
      </c>
      <c r="D453" s="81"/>
      <c r="E453" s="56" t="s">
        <v>154</v>
      </c>
      <c r="F453" s="56" t="s">
        <v>147</v>
      </c>
      <c r="G453" s="57">
        <v>44985</v>
      </c>
      <c r="H453" s="57">
        <v>45775</v>
      </c>
      <c r="I453" s="56" t="s">
        <v>148</v>
      </c>
      <c r="J453" s="58">
        <v>100000</v>
      </c>
      <c r="K453" s="58">
        <v>101898.71</v>
      </c>
      <c r="L453" s="63">
        <v>100980.13</v>
      </c>
      <c r="M453" s="58">
        <v>100000</v>
      </c>
      <c r="N453" s="324">
        <v>3.8699999999999998E-2</v>
      </c>
      <c r="O453" s="59">
        <v>4.1751735254881043E-3</v>
      </c>
      <c r="P453" s="60">
        <v>0.1</v>
      </c>
      <c r="Q453" s="59">
        <v>0.2520880908935561</v>
      </c>
      <c r="T453" s="89"/>
    </row>
    <row r="454" spans="1:20" s="54" customFormat="1">
      <c r="A454" s="52"/>
      <c r="B454" s="323" t="s">
        <v>185</v>
      </c>
      <c r="C454" s="82" t="s">
        <v>157</v>
      </c>
      <c r="D454" s="81"/>
      <c r="E454" s="56" t="s">
        <v>154</v>
      </c>
      <c r="F454" s="56" t="s">
        <v>147</v>
      </c>
      <c r="G454" s="57">
        <v>44672</v>
      </c>
      <c r="H454" s="57">
        <v>45769</v>
      </c>
      <c r="I454" s="56" t="s">
        <v>148</v>
      </c>
      <c r="J454" s="58">
        <v>501000</v>
      </c>
      <c r="K454" s="58">
        <v>501000</v>
      </c>
      <c r="L454" s="63">
        <v>504429.59</v>
      </c>
      <c r="M454" s="58">
        <v>501000</v>
      </c>
      <c r="N454" s="324">
        <v>3.7499999999999999E-2</v>
      </c>
      <c r="O454" s="59">
        <v>2.0856390951772583E-2</v>
      </c>
      <c r="P454" s="60">
        <v>0.1</v>
      </c>
      <c r="Q454" s="59">
        <v>0.27294448184532871</v>
      </c>
      <c r="T454" s="89"/>
    </row>
    <row r="455" spans="1:20" s="54" customFormat="1">
      <c r="A455" s="52"/>
      <c r="B455" s="323" t="s">
        <v>185</v>
      </c>
      <c r="C455" s="82" t="s">
        <v>157</v>
      </c>
      <c r="D455" s="81"/>
      <c r="E455" s="56" t="s">
        <v>154</v>
      </c>
      <c r="F455" s="56" t="s">
        <v>147</v>
      </c>
      <c r="G455" s="57">
        <v>45212</v>
      </c>
      <c r="H455" s="57">
        <v>46223</v>
      </c>
      <c r="I455" s="56" t="s">
        <v>148</v>
      </c>
      <c r="J455" s="58">
        <v>100000</v>
      </c>
      <c r="K455" s="58">
        <v>102015.44</v>
      </c>
      <c r="L455" s="63">
        <v>101711.66</v>
      </c>
      <c r="M455" s="58">
        <v>100000</v>
      </c>
      <c r="N455" s="324">
        <v>3.95E-2</v>
      </c>
      <c r="O455" s="59">
        <v>4.2054197203494131E-3</v>
      </c>
      <c r="P455" s="60">
        <v>0.1</v>
      </c>
      <c r="Q455" s="59">
        <v>0.27714990156567815</v>
      </c>
      <c r="T455" s="89"/>
    </row>
    <row r="456" spans="1:20" s="54" customFormat="1">
      <c r="A456" s="52"/>
      <c r="B456" s="323" t="s">
        <v>185</v>
      </c>
      <c r="C456" s="82" t="s">
        <v>157</v>
      </c>
      <c r="D456" s="81"/>
      <c r="E456" s="56" t="s">
        <v>154</v>
      </c>
      <c r="F456" s="56" t="s">
        <v>147</v>
      </c>
      <c r="G456" s="57">
        <v>45212</v>
      </c>
      <c r="H456" s="57">
        <v>45300</v>
      </c>
      <c r="I456" s="56" t="s">
        <v>148</v>
      </c>
      <c r="J456" s="58">
        <v>501000</v>
      </c>
      <c r="K456" s="58">
        <v>515423.01</v>
      </c>
      <c r="L456" s="63">
        <v>520336.69</v>
      </c>
      <c r="M456" s="58">
        <v>501000</v>
      </c>
      <c r="N456" s="324">
        <v>3.95E-2</v>
      </c>
      <c r="O456" s="59">
        <v>2.1514093638303998E-2</v>
      </c>
      <c r="P456" s="60">
        <v>0.1</v>
      </c>
      <c r="Q456" s="59">
        <v>0.29866399520398212</v>
      </c>
      <c r="T456" s="89"/>
    </row>
    <row r="457" spans="1:20" s="54" customFormat="1">
      <c r="A457" s="52"/>
      <c r="B457" s="323" t="s">
        <v>185</v>
      </c>
      <c r="C457" s="82" t="s">
        <v>157</v>
      </c>
      <c r="D457" s="81"/>
      <c r="E457" s="56" t="s">
        <v>154</v>
      </c>
      <c r="F457" s="56" t="s">
        <v>147</v>
      </c>
      <c r="G457" s="57">
        <v>45212</v>
      </c>
      <c r="H457" s="57">
        <v>45341</v>
      </c>
      <c r="I457" s="56" t="s">
        <v>148</v>
      </c>
      <c r="J457" s="58">
        <v>501000</v>
      </c>
      <c r="K457" s="58">
        <v>512931.39</v>
      </c>
      <c r="L457" s="63">
        <v>517723.54</v>
      </c>
      <c r="M457" s="58">
        <v>501000</v>
      </c>
      <c r="N457" s="324">
        <v>3.95E-2</v>
      </c>
      <c r="O457" s="59">
        <v>2.1406049068564099E-2</v>
      </c>
      <c r="P457" s="60">
        <v>0.1</v>
      </c>
      <c r="Q457" s="59">
        <v>0.32007004427254621</v>
      </c>
      <c r="T457" s="89"/>
    </row>
    <row r="458" spans="1:20" s="54" customFormat="1">
      <c r="A458" s="52"/>
      <c r="B458" s="323" t="s">
        <v>185</v>
      </c>
      <c r="C458" s="82" t="s">
        <v>157</v>
      </c>
      <c r="D458" s="81"/>
      <c r="E458" s="56" t="s">
        <v>154</v>
      </c>
      <c r="F458" s="56" t="s">
        <v>147</v>
      </c>
      <c r="G458" s="57">
        <v>44917</v>
      </c>
      <c r="H458" s="57">
        <v>45369</v>
      </c>
      <c r="I458" s="56" t="s">
        <v>148</v>
      </c>
      <c r="J458" s="58">
        <v>500100</v>
      </c>
      <c r="K458" s="58">
        <v>505187.32</v>
      </c>
      <c r="L458" s="63">
        <v>505600.96</v>
      </c>
      <c r="M458" s="58">
        <v>500100</v>
      </c>
      <c r="N458" s="324">
        <v>3.95E-2</v>
      </c>
      <c r="O458" s="59">
        <v>2.0904822985010715E-2</v>
      </c>
      <c r="P458" s="60">
        <v>0.1</v>
      </c>
      <c r="Q458" s="59">
        <v>0.34097486725755694</v>
      </c>
      <c r="T458" s="89"/>
    </row>
    <row r="459" spans="1:20" s="54" customFormat="1">
      <c r="A459" s="52"/>
      <c r="B459" s="323" t="s">
        <v>185</v>
      </c>
      <c r="C459" s="82" t="s">
        <v>157</v>
      </c>
      <c r="D459" s="81"/>
      <c r="E459" s="56" t="s">
        <v>154</v>
      </c>
      <c r="F459" s="56" t="s">
        <v>147</v>
      </c>
      <c r="G459" s="57">
        <v>44917</v>
      </c>
      <c r="H459" s="57">
        <v>45369</v>
      </c>
      <c r="I459" s="56" t="s">
        <v>148</v>
      </c>
      <c r="J459" s="58">
        <v>500100</v>
      </c>
      <c r="K459" s="58">
        <v>505187.32</v>
      </c>
      <c r="L459" s="63">
        <v>505600.96</v>
      </c>
      <c r="M459" s="58">
        <v>500100</v>
      </c>
      <c r="N459" s="324">
        <v>3.95E-2</v>
      </c>
      <c r="O459" s="59">
        <v>2.0904822985010715E-2</v>
      </c>
      <c r="P459" s="60">
        <v>0.1</v>
      </c>
      <c r="Q459" s="59">
        <v>0.36187969024256766</v>
      </c>
      <c r="T459" s="89"/>
    </row>
    <row r="460" spans="1:20" s="54" customFormat="1">
      <c r="A460" s="52"/>
      <c r="B460" s="323" t="s">
        <v>185</v>
      </c>
      <c r="C460" s="82" t="s">
        <v>157</v>
      </c>
      <c r="D460" s="81"/>
      <c r="E460" s="56" t="s">
        <v>154</v>
      </c>
      <c r="F460" s="56" t="s">
        <v>147</v>
      </c>
      <c r="G460" s="57">
        <v>44917</v>
      </c>
      <c r="H460" s="57">
        <v>45369</v>
      </c>
      <c r="I460" s="56" t="s">
        <v>148</v>
      </c>
      <c r="J460" s="58">
        <v>500100</v>
      </c>
      <c r="K460" s="58">
        <v>505187.32</v>
      </c>
      <c r="L460" s="63">
        <v>505600.96</v>
      </c>
      <c r="M460" s="58">
        <v>500100</v>
      </c>
      <c r="N460" s="324">
        <v>3.95E-2</v>
      </c>
      <c r="O460" s="59">
        <v>2.0904822985010715E-2</v>
      </c>
      <c r="P460" s="60">
        <v>0.1</v>
      </c>
      <c r="Q460" s="59">
        <v>0.38278451322757839</v>
      </c>
      <c r="T460" s="89"/>
    </row>
    <row r="461" spans="1:20" s="54" customFormat="1">
      <c r="A461" s="52"/>
      <c r="B461" s="323" t="s">
        <v>185</v>
      </c>
      <c r="C461" s="82" t="s">
        <v>157</v>
      </c>
      <c r="D461" s="81"/>
      <c r="E461" s="56" t="s">
        <v>154</v>
      </c>
      <c r="F461" s="56" t="s">
        <v>147</v>
      </c>
      <c r="G461" s="57">
        <v>44896</v>
      </c>
      <c r="H461" s="57">
        <v>45390</v>
      </c>
      <c r="I461" s="56" t="s">
        <v>148</v>
      </c>
      <c r="J461" s="58">
        <v>500100</v>
      </c>
      <c r="K461" s="58">
        <v>503057.61</v>
      </c>
      <c r="L461" s="63">
        <v>504460.62</v>
      </c>
      <c r="M461" s="58">
        <v>500100</v>
      </c>
      <c r="N461" s="324">
        <v>3.95E-2</v>
      </c>
      <c r="O461" s="59">
        <v>2.0857673933231367E-2</v>
      </c>
      <c r="P461" s="60">
        <v>0.1</v>
      </c>
      <c r="Q461" s="59">
        <v>0.40364218716080974</v>
      </c>
      <c r="T461" s="89"/>
    </row>
    <row r="462" spans="1:20" s="54" customFormat="1">
      <c r="A462" s="52"/>
      <c r="B462" s="323" t="s">
        <v>185</v>
      </c>
      <c r="C462" s="82" t="s">
        <v>157</v>
      </c>
      <c r="D462" s="81"/>
      <c r="E462" s="56" t="s">
        <v>154</v>
      </c>
      <c r="F462" s="56" t="s">
        <v>147</v>
      </c>
      <c r="G462" s="57">
        <v>44896</v>
      </c>
      <c r="H462" s="57">
        <v>45390</v>
      </c>
      <c r="I462" s="56" t="s">
        <v>148</v>
      </c>
      <c r="J462" s="58">
        <v>500100</v>
      </c>
      <c r="K462" s="58">
        <v>503057.61</v>
      </c>
      <c r="L462" s="63">
        <v>504460.62</v>
      </c>
      <c r="M462" s="58">
        <v>500100</v>
      </c>
      <c r="N462" s="324">
        <v>3.7499999999999999E-2</v>
      </c>
      <c r="O462" s="59">
        <v>2.0857673933231367E-2</v>
      </c>
      <c r="P462" s="60">
        <v>0.1</v>
      </c>
      <c r="Q462" s="59">
        <v>0.42449986109404109</v>
      </c>
      <c r="T462" s="89"/>
    </row>
    <row r="463" spans="1:20" s="54" customFormat="1">
      <c r="A463" s="52"/>
      <c r="B463" s="323" t="s">
        <v>185</v>
      </c>
      <c r="C463" s="82" t="s">
        <v>157</v>
      </c>
      <c r="D463" s="81"/>
      <c r="E463" s="56" t="s">
        <v>154</v>
      </c>
      <c r="F463" s="56" t="s">
        <v>147</v>
      </c>
      <c r="G463" s="57">
        <v>44896</v>
      </c>
      <c r="H463" s="57">
        <v>45398</v>
      </c>
      <c r="I463" s="56" t="s">
        <v>148</v>
      </c>
      <c r="J463" s="58">
        <v>500100</v>
      </c>
      <c r="K463" s="58">
        <v>502520.41</v>
      </c>
      <c r="L463" s="63">
        <v>504081.97</v>
      </c>
      <c r="M463" s="58">
        <v>500100</v>
      </c>
      <c r="N463" s="324">
        <v>3.7499999999999999E-2</v>
      </c>
      <c r="O463" s="59">
        <v>2.0842018086329347E-2</v>
      </c>
      <c r="P463" s="60">
        <v>0.1</v>
      </c>
      <c r="Q463" s="59">
        <v>0.44534187918037044</v>
      </c>
      <c r="T463" s="89"/>
    </row>
    <row r="464" spans="1:20" s="54" customFormat="1">
      <c r="A464" s="52"/>
      <c r="B464" s="323" t="s">
        <v>185</v>
      </c>
      <c r="C464" s="82" t="s">
        <v>157</v>
      </c>
      <c r="D464" s="81"/>
      <c r="E464" s="56" t="s">
        <v>154</v>
      </c>
      <c r="F464" s="56" t="s">
        <v>147</v>
      </c>
      <c r="G464" s="57">
        <v>44896</v>
      </c>
      <c r="H464" s="57">
        <v>45398</v>
      </c>
      <c r="I464" s="56" t="s">
        <v>148</v>
      </c>
      <c r="J464" s="58">
        <v>500100</v>
      </c>
      <c r="K464" s="58">
        <v>502520.41</v>
      </c>
      <c r="L464" s="63">
        <v>504081.97</v>
      </c>
      <c r="M464" s="58">
        <v>500100</v>
      </c>
      <c r="N464" s="324">
        <v>3.7499999999999999E-2</v>
      </c>
      <c r="O464" s="59">
        <v>2.0842018086329347E-2</v>
      </c>
      <c r="P464" s="60">
        <v>0.1</v>
      </c>
      <c r="Q464" s="59">
        <v>0.46618389726669979</v>
      </c>
      <c r="T464" s="89"/>
    </row>
    <row r="465" spans="1:20" s="54" customFormat="1">
      <c r="A465" s="52"/>
      <c r="B465" s="323" t="s">
        <v>185</v>
      </c>
      <c r="C465" s="82" t="s">
        <v>157</v>
      </c>
      <c r="D465" s="81"/>
      <c r="E465" s="56" t="s">
        <v>154</v>
      </c>
      <c r="F465" s="56" t="s">
        <v>147</v>
      </c>
      <c r="G465" s="57">
        <v>44917</v>
      </c>
      <c r="H465" s="57">
        <v>45425</v>
      </c>
      <c r="I465" s="56" t="s">
        <v>148</v>
      </c>
      <c r="J465" s="58">
        <v>501000</v>
      </c>
      <c r="K465" s="58">
        <v>503110.38</v>
      </c>
      <c r="L465" s="63">
        <v>503355.9</v>
      </c>
      <c r="M465" s="58">
        <v>501000</v>
      </c>
      <c r="N465" s="324">
        <v>3.7499999999999999E-2</v>
      </c>
      <c r="O465" s="59">
        <v>2.0811997643281285E-2</v>
      </c>
      <c r="P465" s="60">
        <v>0.1</v>
      </c>
      <c r="Q465" s="59">
        <v>0.48699589490998108</v>
      </c>
      <c r="T465" s="89"/>
    </row>
    <row r="466" spans="1:20" s="54" customFormat="1">
      <c r="A466" s="52"/>
      <c r="B466" s="323" t="s">
        <v>185</v>
      </c>
      <c r="C466" s="82" t="s">
        <v>157</v>
      </c>
      <c r="D466" s="81"/>
      <c r="E466" s="56" t="s">
        <v>154</v>
      </c>
      <c r="F466" s="56" t="s">
        <v>147</v>
      </c>
      <c r="G466" s="57">
        <v>45212</v>
      </c>
      <c r="H466" s="57">
        <v>46229</v>
      </c>
      <c r="I466" s="56" t="s">
        <v>148</v>
      </c>
      <c r="J466" s="58">
        <v>100000</v>
      </c>
      <c r="K466" s="58">
        <v>101919.56</v>
      </c>
      <c r="L466" s="63">
        <v>101615.47</v>
      </c>
      <c r="M466" s="58">
        <v>100000</v>
      </c>
      <c r="N466" s="324">
        <v>3.7499999999999999E-2</v>
      </c>
      <c r="O466" s="59">
        <v>4.2014426018666317E-3</v>
      </c>
      <c r="P466" s="60">
        <v>0.1</v>
      </c>
      <c r="Q466" s="59">
        <v>0.49119733751184769</v>
      </c>
      <c r="T466" s="89"/>
    </row>
    <row r="467" spans="1:20" s="54" customFormat="1">
      <c r="A467" s="52"/>
      <c r="B467" s="323" t="s">
        <v>185</v>
      </c>
      <c r="C467" s="82" t="s">
        <v>152</v>
      </c>
      <c r="D467" s="81"/>
      <c r="E467" s="56" t="s">
        <v>154</v>
      </c>
      <c r="F467" s="56" t="s">
        <v>147</v>
      </c>
      <c r="G467" s="57">
        <v>44434</v>
      </c>
      <c r="H467" s="57">
        <v>45672</v>
      </c>
      <c r="I467" s="56" t="s">
        <v>148</v>
      </c>
      <c r="J467" s="58">
        <v>20000</v>
      </c>
      <c r="K467" s="58">
        <v>22077.279999999999</v>
      </c>
      <c r="L467" s="63">
        <v>20829.57</v>
      </c>
      <c r="M467" s="58">
        <v>20000</v>
      </c>
      <c r="N467" s="324">
        <v>6.7500000000000004E-2</v>
      </c>
      <c r="O467" s="59">
        <v>8.6122952318739589E-4</v>
      </c>
      <c r="P467" s="60">
        <v>0.1</v>
      </c>
      <c r="Q467" s="59">
        <v>0.49205856703503509</v>
      </c>
      <c r="T467" s="89"/>
    </row>
    <row r="468" spans="1:20" s="54" customFormat="1">
      <c r="A468" s="52"/>
      <c r="B468" s="323" t="s">
        <v>185</v>
      </c>
      <c r="C468" s="82" t="s">
        <v>152</v>
      </c>
      <c r="D468" s="81"/>
      <c r="E468" s="56" t="s">
        <v>154</v>
      </c>
      <c r="F468" s="56" t="s">
        <v>147</v>
      </c>
      <c r="G468" s="57">
        <v>44434</v>
      </c>
      <c r="H468" s="57">
        <v>45901</v>
      </c>
      <c r="I468" s="56" t="s">
        <v>148</v>
      </c>
      <c r="J468" s="58">
        <v>30000</v>
      </c>
      <c r="K468" s="58">
        <v>32332.79</v>
      </c>
      <c r="L468" s="63">
        <v>30457.22</v>
      </c>
      <c r="M468" s="58">
        <v>30000</v>
      </c>
      <c r="N468" s="324">
        <v>0.06</v>
      </c>
      <c r="O468" s="59">
        <v>1.2592990185689679E-3</v>
      </c>
      <c r="P468" s="60">
        <v>0.1</v>
      </c>
      <c r="Q468" s="59">
        <v>0.49331786605360406</v>
      </c>
      <c r="T468" s="89"/>
    </row>
    <row r="469" spans="1:20" s="54" customFormat="1">
      <c r="A469" s="52"/>
      <c r="B469" s="323" t="s">
        <v>185</v>
      </c>
      <c r="C469" s="82" t="s">
        <v>152</v>
      </c>
      <c r="D469" s="81"/>
      <c r="E469" s="56" t="s">
        <v>154</v>
      </c>
      <c r="F469" s="56" t="s">
        <v>147</v>
      </c>
      <c r="G469" s="57">
        <v>44230</v>
      </c>
      <c r="H469" s="57">
        <v>45831</v>
      </c>
      <c r="I469" s="56" t="s">
        <v>148</v>
      </c>
      <c r="J469" s="58">
        <v>25000</v>
      </c>
      <c r="K469" s="58">
        <v>27760.02</v>
      </c>
      <c r="L469" s="63">
        <v>26237.54</v>
      </c>
      <c r="M469" s="58">
        <v>25000</v>
      </c>
      <c r="N469" s="324">
        <v>7.0000000000000007E-2</v>
      </c>
      <c r="O469" s="59">
        <v>1.0848300787683197E-3</v>
      </c>
      <c r="P469" s="60">
        <v>0.1</v>
      </c>
      <c r="Q469" s="59">
        <v>0.49440269613237237</v>
      </c>
      <c r="T469" s="89"/>
    </row>
    <row r="470" spans="1:20" s="54" customFormat="1">
      <c r="A470" s="52"/>
      <c r="B470" s="323" t="s">
        <v>185</v>
      </c>
      <c r="C470" s="82" t="s">
        <v>152</v>
      </c>
      <c r="D470" s="81"/>
      <c r="E470" s="56" t="s">
        <v>154</v>
      </c>
      <c r="F470" s="56" t="s">
        <v>147</v>
      </c>
      <c r="G470" s="57">
        <v>44230</v>
      </c>
      <c r="H470" s="57">
        <v>45831</v>
      </c>
      <c r="I470" s="56" t="s">
        <v>148</v>
      </c>
      <c r="J470" s="58">
        <v>25000</v>
      </c>
      <c r="K470" s="58">
        <v>27760.02</v>
      </c>
      <c r="L470" s="63">
        <v>26237.54</v>
      </c>
      <c r="M470" s="58">
        <v>25000</v>
      </c>
      <c r="N470" s="324">
        <v>7.0000000000000007E-2</v>
      </c>
      <c r="O470" s="59">
        <v>1.0848300787683197E-3</v>
      </c>
      <c r="P470" s="60">
        <v>0.1</v>
      </c>
      <c r="Q470" s="59">
        <v>0.49548752621114067</v>
      </c>
      <c r="T470" s="89"/>
    </row>
    <row r="471" spans="1:20" s="54" customFormat="1">
      <c r="A471" s="52"/>
      <c r="B471" s="323" t="s">
        <v>185</v>
      </c>
      <c r="C471" s="82" t="s">
        <v>152</v>
      </c>
      <c r="D471" s="81"/>
      <c r="E471" s="56" t="s">
        <v>154</v>
      </c>
      <c r="F471" s="56" t="s">
        <v>147</v>
      </c>
      <c r="G471" s="57">
        <v>44230</v>
      </c>
      <c r="H471" s="57">
        <v>45831</v>
      </c>
      <c r="I471" s="56" t="s">
        <v>148</v>
      </c>
      <c r="J471" s="58">
        <v>25000</v>
      </c>
      <c r="K471" s="58">
        <v>27760.02</v>
      </c>
      <c r="L471" s="63">
        <v>26237.54</v>
      </c>
      <c r="M471" s="58">
        <v>25000</v>
      </c>
      <c r="N471" s="324">
        <v>7.0000000000000007E-2</v>
      </c>
      <c r="O471" s="59">
        <v>1.0848300787683197E-3</v>
      </c>
      <c r="P471" s="60">
        <v>0.1</v>
      </c>
      <c r="Q471" s="59">
        <v>0.49657235628990898</v>
      </c>
      <c r="T471" s="89"/>
    </row>
    <row r="472" spans="1:20" s="54" customFormat="1">
      <c r="A472" s="52"/>
      <c r="B472" s="323" t="s">
        <v>185</v>
      </c>
      <c r="C472" s="82" t="s">
        <v>152</v>
      </c>
      <c r="D472" s="81"/>
      <c r="E472" s="56" t="s">
        <v>154</v>
      </c>
      <c r="F472" s="56" t="s">
        <v>147</v>
      </c>
      <c r="G472" s="57">
        <v>44230</v>
      </c>
      <c r="H472" s="57">
        <v>45831</v>
      </c>
      <c r="I472" s="56" t="s">
        <v>148</v>
      </c>
      <c r="J472" s="58">
        <v>25000</v>
      </c>
      <c r="K472" s="58">
        <v>27760.02</v>
      </c>
      <c r="L472" s="63">
        <v>26237.54</v>
      </c>
      <c r="M472" s="58">
        <v>25000</v>
      </c>
      <c r="N472" s="324">
        <v>7.0000000000000007E-2</v>
      </c>
      <c r="O472" s="59">
        <v>1.0848300787683197E-3</v>
      </c>
      <c r="P472" s="60">
        <v>0.1</v>
      </c>
      <c r="Q472" s="59">
        <v>0.49765718636867728</v>
      </c>
      <c r="T472" s="89"/>
    </row>
    <row r="473" spans="1:20" s="54" customFormat="1">
      <c r="A473" s="52"/>
      <c r="B473" s="323" t="s">
        <v>185</v>
      </c>
      <c r="C473" s="82" t="s">
        <v>152</v>
      </c>
      <c r="D473" s="81"/>
      <c r="E473" s="56" t="s">
        <v>154</v>
      </c>
      <c r="F473" s="56" t="s">
        <v>147</v>
      </c>
      <c r="G473" s="57">
        <v>45051</v>
      </c>
      <c r="H473" s="57">
        <v>45398</v>
      </c>
      <c r="I473" s="56" t="s">
        <v>148</v>
      </c>
      <c r="J473" s="58">
        <v>100000</v>
      </c>
      <c r="K473" s="58">
        <v>100220.85</v>
      </c>
      <c r="L473" s="63">
        <v>100769.42</v>
      </c>
      <c r="M473" s="58">
        <v>100000</v>
      </c>
      <c r="N473" s="324">
        <v>3.85E-2</v>
      </c>
      <c r="O473" s="59">
        <v>4.1664614074352199E-3</v>
      </c>
      <c r="P473" s="60">
        <v>0.1</v>
      </c>
      <c r="Q473" s="59">
        <v>0.50182364777611255</v>
      </c>
      <c r="T473" s="89"/>
    </row>
    <row r="474" spans="1:20" s="54" customFormat="1">
      <c r="A474" s="52"/>
      <c r="B474" s="323" t="s">
        <v>185</v>
      </c>
      <c r="C474" s="82" t="s">
        <v>152</v>
      </c>
      <c r="D474" s="81"/>
      <c r="E474" s="56" t="s">
        <v>154</v>
      </c>
      <c r="F474" s="56" t="s">
        <v>147</v>
      </c>
      <c r="G474" s="57">
        <v>45051</v>
      </c>
      <c r="H474" s="57">
        <v>45398</v>
      </c>
      <c r="I474" s="56" t="s">
        <v>148</v>
      </c>
      <c r="J474" s="58">
        <v>100000</v>
      </c>
      <c r="K474" s="58">
        <v>100220.85</v>
      </c>
      <c r="L474" s="63">
        <v>100769.42</v>
      </c>
      <c r="M474" s="58">
        <v>100000</v>
      </c>
      <c r="N474" s="324">
        <v>3.85E-2</v>
      </c>
      <c r="O474" s="59">
        <v>4.1664614074352199E-3</v>
      </c>
      <c r="P474" s="60">
        <v>0.1</v>
      </c>
      <c r="Q474" s="59">
        <v>0.50599010918354781</v>
      </c>
      <c r="T474" s="89"/>
    </row>
    <row r="475" spans="1:20" s="54" customFormat="1">
      <c r="A475" s="52"/>
      <c r="B475" s="323" t="s">
        <v>185</v>
      </c>
      <c r="C475" s="82" t="s">
        <v>152</v>
      </c>
      <c r="D475" s="81"/>
      <c r="E475" s="56" t="s">
        <v>154</v>
      </c>
      <c r="F475" s="56" t="s">
        <v>147</v>
      </c>
      <c r="G475" s="57">
        <v>45051</v>
      </c>
      <c r="H475" s="57">
        <v>45398</v>
      </c>
      <c r="I475" s="56" t="s">
        <v>148</v>
      </c>
      <c r="J475" s="58">
        <v>100000</v>
      </c>
      <c r="K475" s="58">
        <v>100220.85</v>
      </c>
      <c r="L475" s="63">
        <v>100769.42</v>
      </c>
      <c r="M475" s="58">
        <v>100000</v>
      </c>
      <c r="N475" s="324">
        <v>3.85E-2</v>
      </c>
      <c r="O475" s="59">
        <v>4.1664614074352199E-3</v>
      </c>
      <c r="P475" s="60">
        <v>0.1</v>
      </c>
      <c r="Q475" s="59">
        <v>0.51015657059098307</v>
      </c>
      <c r="T475" s="89"/>
    </row>
    <row r="476" spans="1:20" s="54" customFormat="1">
      <c r="A476" s="52"/>
      <c r="B476" s="323" t="s">
        <v>185</v>
      </c>
      <c r="C476" s="82" t="s">
        <v>152</v>
      </c>
      <c r="D476" s="81"/>
      <c r="E476" s="56" t="s">
        <v>154</v>
      </c>
      <c r="F476" s="56" t="s">
        <v>147</v>
      </c>
      <c r="G476" s="57">
        <v>44894</v>
      </c>
      <c r="H476" s="57">
        <v>45398</v>
      </c>
      <c r="I476" s="56" t="s">
        <v>148</v>
      </c>
      <c r="J476" s="58">
        <v>100000</v>
      </c>
      <c r="K476" s="58">
        <v>100527.39</v>
      </c>
      <c r="L476" s="63">
        <v>100769.65</v>
      </c>
      <c r="M476" s="58">
        <v>100000</v>
      </c>
      <c r="N476" s="324">
        <v>3.85E-2</v>
      </c>
      <c r="O476" s="59">
        <v>4.1664709171269866E-3</v>
      </c>
      <c r="P476" s="60">
        <v>0.1</v>
      </c>
      <c r="Q476" s="59">
        <v>0.51432304150811003</v>
      </c>
      <c r="T476" s="89"/>
    </row>
    <row r="477" spans="1:20" s="54" customFormat="1">
      <c r="A477" s="52"/>
      <c r="B477" s="323" t="s">
        <v>185</v>
      </c>
      <c r="C477" s="82" t="s">
        <v>152</v>
      </c>
      <c r="D477" s="81"/>
      <c r="E477" s="56" t="s">
        <v>154</v>
      </c>
      <c r="F477" s="56" t="s">
        <v>147</v>
      </c>
      <c r="G477" s="57">
        <v>44894</v>
      </c>
      <c r="H477" s="57">
        <v>45398</v>
      </c>
      <c r="I477" s="56" t="s">
        <v>148</v>
      </c>
      <c r="J477" s="58">
        <v>100000</v>
      </c>
      <c r="K477" s="58">
        <v>100527.39</v>
      </c>
      <c r="L477" s="63">
        <v>100769.65</v>
      </c>
      <c r="M477" s="58">
        <v>100000</v>
      </c>
      <c r="N477" s="324">
        <v>3.85E-2</v>
      </c>
      <c r="O477" s="59">
        <v>4.1664709171269866E-3</v>
      </c>
      <c r="P477" s="60">
        <v>0.1</v>
      </c>
      <c r="Q477" s="59">
        <v>0.518489512425237</v>
      </c>
      <c r="T477" s="89"/>
    </row>
    <row r="478" spans="1:20" s="54" customFormat="1">
      <c r="A478" s="52"/>
      <c r="B478" s="323" t="s">
        <v>185</v>
      </c>
      <c r="C478" s="82" t="s">
        <v>152</v>
      </c>
      <c r="D478" s="81"/>
      <c r="E478" s="56" t="s">
        <v>154</v>
      </c>
      <c r="F478" s="56" t="s">
        <v>147</v>
      </c>
      <c r="G478" s="57">
        <v>44894</v>
      </c>
      <c r="H478" s="57">
        <v>45398</v>
      </c>
      <c r="I478" s="56" t="s">
        <v>148</v>
      </c>
      <c r="J478" s="58">
        <v>100000</v>
      </c>
      <c r="K478" s="58">
        <v>100527.39</v>
      </c>
      <c r="L478" s="63">
        <v>100769.65</v>
      </c>
      <c r="M478" s="58">
        <v>100000</v>
      </c>
      <c r="N478" s="324">
        <v>3.85E-2</v>
      </c>
      <c r="O478" s="59">
        <v>4.1664709171269866E-3</v>
      </c>
      <c r="P478" s="60">
        <v>0.1</v>
      </c>
      <c r="Q478" s="59">
        <v>0.52265598334236396</v>
      </c>
      <c r="T478" s="89"/>
    </row>
    <row r="479" spans="1:20" s="54" customFormat="1">
      <c r="A479" s="52"/>
      <c r="B479" s="323" t="s">
        <v>185</v>
      </c>
      <c r="C479" s="82" t="s">
        <v>177</v>
      </c>
      <c r="D479" s="81"/>
      <c r="E479" s="56" t="s">
        <v>154</v>
      </c>
      <c r="F479" s="56" t="s">
        <v>147</v>
      </c>
      <c r="G479" s="57">
        <v>44770</v>
      </c>
      <c r="H479" s="57">
        <v>45502</v>
      </c>
      <c r="I479" s="56" t="s">
        <v>148</v>
      </c>
      <c r="J479" s="58">
        <v>200000</v>
      </c>
      <c r="K479" s="58">
        <v>202842.69</v>
      </c>
      <c r="L479" s="63">
        <v>204744.32000000001</v>
      </c>
      <c r="M479" s="58">
        <v>200000</v>
      </c>
      <c r="N479" s="324">
        <v>4.2999999999999997E-2</v>
      </c>
      <c r="O479" s="59">
        <v>8.4654581486284936E-3</v>
      </c>
      <c r="P479" s="60">
        <v>0.1</v>
      </c>
      <c r="Q479" s="59">
        <v>0.5311214414909925</v>
      </c>
      <c r="T479" s="89"/>
    </row>
    <row r="480" spans="1:20" s="54" customFormat="1">
      <c r="A480" s="52"/>
      <c r="B480" s="323" t="s">
        <v>185</v>
      </c>
      <c r="C480" s="82" t="s">
        <v>177</v>
      </c>
      <c r="D480" s="81"/>
      <c r="E480" s="56" t="s">
        <v>154</v>
      </c>
      <c r="F480" s="56" t="s">
        <v>147</v>
      </c>
      <c r="G480" s="57">
        <v>45035</v>
      </c>
      <c r="H480" s="57">
        <v>45502</v>
      </c>
      <c r="I480" s="56" t="s">
        <v>148</v>
      </c>
      <c r="J480" s="58">
        <v>200000</v>
      </c>
      <c r="K480" s="58">
        <v>205977.93</v>
      </c>
      <c r="L480" s="63">
        <v>205705.14</v>
      </c>
      <c r="M480" s="58">
        <v>200000</v>
      </c>
      <c r="N480" s="324">
        <v>4.2999999999999997E-2</v>
      </c>
      <c r="O480" s="59">
        <v>8.5051846792514943E-3</v>
      </c>
      <c r="P480" s="60">
        <v>0.1</v>
      </c>
      <c r="Q480" s="59">
        <v>0.53962662617024404</v>
      </c>
      <c r="T480" s="89"/>
    </row>
    <row r="481" spans="1:20" s="54" customFormat="1">
      <c r="A481" s="52"/>
      <c r="B481" s="323" t="s">
        <v>185</v>
      </c>
      <c r="C481" s="82" t="s">
        <v>177</v>
      </c>
      <c r="D481" s="81"/>
      <c r="E481" s="56" t="s">
        <v>154</v>
      </c>
      <c r="F481" s="56" t="s">
        <v>147</v>
      </c>
      <c r="G481" s="57">
        <v>45035</v>
      </c>
      <c r="H481" s="57">
        <v>45502</v>
      </c>
      <c r="I481" s="56" t="s">
        <v>148</v>
      </c>
      <c r="J481" s="58">
        <v>200000</v>
      </c>
      <c r="K481" s="58">
        <v>205977.93</v>
      </c>
      <c r="L481" s="63">
        <v>205705.14</v>
      </c>
      <c r="M481" s="58">
        <v>200000</v>
      </c>
      <c r="N481" s="324">
        <v>4.2999999999999997E-2</v>
      </c>
      <c r="O481" s="59">
        <v>8.5051846792514943E-3</v>
      </c>
      <c r="P481" s="60">
        <v>0.1</v>
      </c>
      <c r="Q481" s="59">
        <v>0.54813181084949558</v>
      </c>
      <c r="T481" s="89"/>
    </row>
    <row r="482" spans="1:20" s="54" customFormat="1" ht="15" customHeight="1">
      <c r="A482" s="52"/>
      <c r="B482" s="323" t="s">
        <v>185</v>
      </c>
      <c r="C482" s="82" t="s">
        <v>177</v>
      </c>
      <c r="D482" s="81"/>
      <c r="E482" s="56" t="s">
        <v>154</v>
      </c>
      <c r="F482" s="56" t="s">
        <v>147</v>
      </c>
      <c r="G482" s="57">
        <v>44462</v>
      </c>
      <c r="H482" s="57">
        <v>45558</v>
      </c>
      <c r="I482" s="56" t="s">
        <v>148</v>
      </c>
      <c r="J482" s="58">
        <v>100000</v>
      </c>
      <c r="K482" s="58">
        <v>100000</v>
      </c>
      <c r="L482" s="63">
        <v>100948.74</v>
      </c>
      <c r="M482" s="58">
        <v>100000</v>
      </c>
      <c r="N482" s="324">
        <v>3.2500000000000001E-2</v>
      </c>
      <c r="O482" s="59">
        <v>4.1738756592943783E-3</v>
      </c>
      <c r="P482" s="60">
        <v>0.1</v>
      </c>
      <c r="Q482" s="59">
        <v>0.55230568650878997</v>
      </c>
      <c r="T482" s="89"/>
    </row>
    <row r="483" spans="1:20" s="54" customFormat="1">
      <c r="A483" s="52"/>
      <c r="B483" s="323" t="s">
        <v>185</v>
      </c>
      <c r="C483" s="82" t="s">
        <v>177</v>
      </c>
      <c r="D483" s="81"/>
      <c r="E483" s="56" t="s">
        <v>154</v>
      </c>
      <c r="F483" s="56" t="s">
        <v>147</v>
      </c>
      <c r="G483" s="57">
        <v>44462</v>
      </c>
      <c r="H483" s="57">
        <v>45558</v>
      </c>
      <c r="I483" s="56" t="s">
        <v>148</v>
      </c>
      <c r="J483" s="58">
        <v>100000</v>
      </c>
      <c r="K483" s="58">
        <v>100000</v>
      </c>
      <c r="L483" s="63">
        <v>100948.74</v>
      </c>
      <c r="M483" s="58">
        <v>100000</v>
      </c>
      <c r="N483" s="324">
        <v>3.2500000000000001E-2</v>
      </c>
      <c r="O483" s="59">
        <v>4.1738756592943783E-3</v>
      </c>
      <c r="P483" s="60">
        <v>0.1</v>
      </c>
      <c r="Q483" s="59">
        <v>0.55647956216808436</v>
      </c>
      <c r="T483" s="89"/>
    </row>
    <row r="484" spans="1:20" s="54" customFormat="1">
      <c r="A484" s="52"/>
      <c r="B484" s="323" t="s">
        <v>185</v>
      </c>
      <c r="C484" s="82" t="s">
        <v>177</v>
      </c>
      <c r="D484" s="81"/>
      <c r="E484" s="56" t="s">
        <v>154</v>
      </c>
      <c r="F484" s="56" t="s">
        <v>147</v>
      </c>
      <c r="G484" s="57">
        <v>44462</v>
      </c>
      <c r="H484" s="57">
        <v>45558</v>
      </c>
      <c r="I484" s="56" t="s">
        <v>148</v>
      </c>
      <c r="J484" s="58">
        <v>50000</v>
      </c>
      <c r="K484" s="58">
        <v>50000</v>
      </c>
      <c r="L484" s="63">
        <v>50474.37</v>
      </c>
      <c r="M484" s="58">
        <v>50000</v>
      </c>
      <c r="N484" s="324">
        <v>3.2500000000000001E-2</v>
      </c>
      <c r="O484" s="59">
        <v>2.0869378296471891E-3</v>
      </c>
      <c r="P484" s="60">
        <v>0.1</v>
      </c>
      <c r="Q484" s="59">
        <v>0.55856649999773156</v>
      </c>
      <c r="T484" s="89"/>
    </row>
    <row r="485" spans="1:20" s="54" customFormat="1">
      <c r="A485" s="52"/>
      <c r="B485" s="323" t="s">
        <v>185</v>
      </c>
      <c r="C485" s="82" t="s">
        <v>177</v>
      </c>
      <c r="D485" s="81"/>
      <c r="E485" s="56" t="s">
        <v>154</v>
      </c>
      <c r="F485" s="56" t="s">
        <v>147</v>
      </c>
      <c r="G485" s="57">
        <v>44462</v>
      </c>
      <c r="H485" s="57">
        <v>45558</v>
      </c>
      <c r="I485" s="56" t="s">
        <v>148</v>
      </c>
      <c r="J485" s="58">
        <v>50000</v>
      </c>
      <c r="K485" s="58">
        <v>50000</v>
      </c>
      <c r="L485" s="63">
        <v>50474.37</v>
      </c>
      <c r="M485" s="58">
        <v>50000</v>
      </c>
      <c r="N485" s="324">
        <v>3.2500000000000001E-2</v>
      </c>
      <c r="O485" s="59">
        <v>2.0869378296471891E-3</v>
      </c>
      <c r="P485" s="60">
        <v>0.1</v>
      </c>
      <c r="Q485" s="59">
        <v>0.56065343782737875</v>
      </c>
      <c r="T485" s="89"/>
    </row>
    <row r="486" spans="1:20" s="54" customFormat="1">
      <c r="A486" s="52"/>
      <c r="B486" s="323" t="s">
        <v>185</v>
      </c>
      <c r="C486" s="82" t="s">
        <v>177</v>
      </c>
      <c r="D486" s="81"/>
      <c r="E486" s="56" t="s">
        <v>154</v>
      </c>
      <c r="F486" s="56" t="s">
        <v>147</v>
      </c>
      <c r="G486" s="57">
        <v>44462</v>
      </c>
      <c r="H486" s="57">
        <v>45558</v>
      </c>
      <c r="I486" s="56" t="s">
        <v>148</v>
      </c>
      <c r="J486" s="58">
        <v>50000</v>
      </c>
      <c r="K486" s="58">
        <v>50000</v>
      </c>
      <c r="L486" s="63">
        <v>50474.37</v>
      </c>
      <c r="M486" s="58">
        <v>50000</v>
      </c>
      <c r="N486" s="324">
        <v>3.2500000000000001E-2</v>
      </c>
      <c r="O486" s="59">
        <v>2.0869378296471891E-3</v>
      </c>
      <c r="P486" s="60">
        <v>0.1</v>
      </c>
      <c r="Q486" s="59">
        <v>0.56274037565702595</v>
      </c>
      <c r="T486" s="89"/>
    </row>
    <row r="487" spans="1:20" s="54" customFormat="1">
      <c r="A487" s="52"/>
      <c r="B487" s="323" t="s">
        <v>185</v>
      </c>
      <c r="C487" s="82" t="s">
        <v>177</v>
      </c>
      <c r="D487" s="81"/>
      <c r="E487" s="56" t="s">
        <v>154</v>
      </c>
      <c r="F487" s="56" t="s">
        <v>147</v>
      </c>
      <c r="G487" s="57">
        <v>44631</v>
      </c>
      <c r="H487" s="57">
        <v>45362</v>
      </c>
      <c r="I487" s="56" t="s">
        <v>148</v>
      </c>
      <c r="J487" s="58">
        <v>100000</v>
      </c>
      <c r="K487" s="58">
        <v>100000</v>
      </c>
      <c r="L487" s="63">
        <v>100252.04</v>
      </c>
      <c r="M487" s="58">
        <v>100000</v>
      </c>
      <c r="N487" s="324">
        <v>3.3000000000000002E-2</v>
      </c>
      <c r="O487" s="59">
        <v>4.1450695625384363E-3</v>
      </c>
      <c r="P487" s="60">
        <v>0.1</v>
      </c>
      <c r="Q487" s="59">
        <v>0.56688544521956441</v>
      </c>
      <c r="T487" s="89"/>
    </row>
    <row r="488" spans="1:20" s="54" customFormat="1">
      <c r="A488" s="52"/>
      <c r="B488" s="323" t="s">
        <v>185</v>
      </c>
      <c r="C488" s="82" t="s">
        <v>177</v>
      </c>
      <c r="D488" s="81"/>
      <c r="E488" s="56" t="s">
        <v>154</v>
      </c>
      <c r="F488" s="56" t="s">
        <v>147</v>
      </c>
      <c r="G488" s="57">
        <v>44631</v>
      </c>
      <c r="H488" s="57">
        <v>45362</v>
      </c>
      <c r="I488" s="56" t="s">
        <v>148</v>
      </c>
      <c r="J488" s="58">
        <v>100000</v>
      </c>
      <c r="K488" s="58">
        <v>100000</v>
      </c>
      <c r="L488" s="63">
        <v>100252.04</v>
      </c>
      <c r="M488" s="58">
        <v>100000</v>
      </c>
      <c r="N488" s="324">
        <v>3.3000000000000002E-2</v>
      </c>
      <c r="O488" s="59">
        <v>4.1450695625384363E-3</v>
      </c>
      <c r="P488" s="60">
        <v>0.1</v>
      </c>
      <c r="Q488" s="59">
        <v>0.57103051478210287</v>
      </c>
      <c r="T488" s="89"/>
    </row>
    <row r="489" spans="1:20" s="54" customFormat="1">
      <c r="A489" s="52"/>
      <c r="B489" s="323" t="s">
        <v>185</v>
      </c>
      <c r="C489" s="82" t="s">
        <v>177</v>
      </c>
      <c r="D489" s="81"/>
      <c r="E489" s="56" t="s">
        <v>154</v>
      </c>
      <c r="F489" s="56" t="s">
        <v>147</v>
      </c>
      <c r="G489" s="57">
        <v>44215</v>
      </c>
      <c r="H489" s="57">
        <v>45310</v>
      </c>
      <c r="I489" s="56" t="s">
        <v>148</v>
      </c>
      <c r="J489" s="58">
        <v>50000</v>
      </c>
      <c r="K489" s="58">
        <v>50351.01</v>
      </c>
      <c r="L489" s="63">
        <v>50409.36</v>
      </c>
      <c r="M489" s="58">
        <v>50000</v>
      </c>
      <c r="N489" s="324">
        <v>3.5000000000000003E-2</v>
      </c>
      <c r="O489" s="59">
        <v>2.0842498945960858E-3</v>
      </c>
      <c r="P489" s="60">
        <v>0.1</v>
      </c>
      <c r="Q489" s="59">
        <v>0.57311476467669897</v>
      </c>
      <c r="T489" s="89"/>
    </row>
    <row r="490" spans="1:20" s="54" customFormat="1">
      <c r="A490" s="52"/>
      <c r="B490" s="323" t="s">
        <v>185</v>
      </c>
      <c r="C490" s="82" t="s">
        <v>177</v>
      </c>
      <c r="D490" s="81"/>
      <c r="E490" s="56" t="s">
        <v>154</v>
      </c>
      <c r="F490" s="56" t="s">
        <v>147</v>
      </c>
      <c r="G490" s="57">
        <v>44215</v>
      </c>
      <c r="H490" s="57">
        <v>45310</v>
      </c>
      <c r="I490" s="56" t="s">
        <v>148</v>
      </c>
      <c r="J490" s="58">
        <v>50000</v>
      </c>
      <c r="K490" s="58">
        <v>50351.01</v>
      </c>
      <c r="L490" s="63">
        <v>50409.36</v>
      </c>
      <c r="M490" s="58">
        <v>50000</v>
      </c>
      <c r="N490" s="324">
        <v>3.5000000000000003E-2</v>
      </c>
      <c r="O490" s="59">
        <v>2.0842498945960858E-3</v>
      </c>
      <c r="P490" s="60">
        <v>0.1</v>
      </c>
      <c r="Q490" s="59">
        <v>0.57519901457129508</v>
      </c>
      <c r="T490" s="89"/>
    </row>
    <row r="491" spans="1:20" s="54" customFormat="1">
      <c r="A491" s="52"/>
      <c r="B491" s="323" t="s">
        <v>185</v>
      </c>
      <c r="C491" s="82" t="s">
        <v>177</v>
      </c>
      <c r="D491" s="81"/>
      <c r="E491" s="56" t="s">
        <v>154</v>
      </c>
      <c r="F491" s="56" t="s">
        <v>147</v>
      </c>
      <c r="G491" s="57">
        <v>44215</v>
      </c>
      <c r="H491" s="57">
        <v>45310</v>
      </c>
      <c r="I491" s="56" t="s">
        <v>148</v>
      </c>
      <c r="J491" s="58">
        <v>50000</v>
      </c>
      <c r="K491" s="58">
        <v>50351.01</v>
      </c>
      <c r="L491" s="63">
        <v>50409.36</v>
      </c>
      <c r="M491" s="58">
        <v>50000</v>
      </c>
      <c r="N491" s="324">
        <v>3.5000000000000003E-2</v>
      </c>
      <c r="O491" s="59">
        <v>2.0842498945960858E-3</v>
      </c>
      <c r="P491" s="60">
        <v>0.1</v>
      </c>
      <c r="Q491" s="59">
        <v>0.57728326446589118</v>
      </c>
      <c r="T491" s="89"/>
    </row>
    <row r="492" spans="1:20" s="54" customFormat="1">
      <c r="A492" s="52"/>
      <c r="B492" s="323" t="s">
        <v>185</v>
      </c>
      <c r="C492" s="82" t="s">
        <v>177</v>
      </c>
      <c r="D492" s="81"/>
      <c r="E492" s="56" t="s">
        <v>154</v>
      </c>
      <c r="F492" s="56" t="s">
        <v>147</v>
      </c>
      <c r="G492" s="57">
        <v>44215</v>
      </c>
      <c r="H492" s="57">
        <v>45310</v>
      </c>
      <c r="I492" s="56" t="s">
        <v>148</v>
      </c>
      <c r="J492" s="58">
        <v>50000</v>
      </c>
      <c r="K492" s="58">
        <v>50351.01</v>
      </c>
      <c r="L492" s="63">
        <v>50409.36</v>
      </c>
      <c r="M492" s="58">
        <v>50000</v>
      </c>
      <c r="N492" s="324">
        <v>3.5000000000000003E-2</v>
      </c>
      <c r="O492" s="59">
        <v>2.0842498945960858E-3</v>
      </c>
      <c r="P492" s="60">
        <v>0.1</v>
      </c>
      <c r="Q492" s="59">
        <v>0.57936751436048728</v>
      </c>
      <c r="T492" s="89"/>
    </row>
    <row r="493" spans="1:20" s="54" customFormat="1">
      <c r="A493" s="52"/>
      <c r="B493" s="323" t="s">
        <v>185</v>
      </c>
      <c r="C493" s="82" t="s">
        <v>177</v>
      </c>
      <c r="D493" s="81"/>
      <c r="E493" s="56" t="s">
        <v>154</v>
      </c>
      <c r="F493" s="56" t="s">
        <v>147</v>
      </c>
      <c r="G493" s="57">
        <v>44215</v>
      </c>
      <c r="H493" s="57">
        <v>45310</v>
      </c>
      <c r="I493" s="56" t="s">
        <v>148</v>
      </c>
      <c r="J493" s="58">
        <v>50000</v>
      </c>
      <c r="K493" s="58">
        <v>50351.01</v>
      </c>
      <c r="L493" s="63">
        <v>50409.36</v>
      </c>
      <c r="M493" s="58">
        <v>50000</v>
      </c>
      <c r="N493" s="324">
        <v>3.5000000000000003E-2</v>
      </c>
      <c r="O493" s="59">
        <v>2.0842498945960858E-3</v>
      </c>
      <c r="P493" s="60">
        <v>0.1</v>
      </c>
      <c r="Q493" s="59">
        <v>0.58145176425508338</v>
      </c>
      <c r="T493" s="89"/>
    </row>
    <row r="494" spans="1:20" s="54" customFormat="1">
      <c r="A494" s="52"/>
      <c r="B494" s="323" t="s">
        <v>185</v>
      </c>
      <c r="C494" s="82" t="s">
        <v>177</v>
      </c>
      <c r="D494" s="81"/>
      <c r="E494" s="56" t="s">
        <v>154</v>
      </c>
      <c r="F494" s="56" t="s">
        <v>147</v>
      </c>
      <c r="G494" s="57">
        <v>44215</v>
      </c>
      <c r="H494" s="57">
        <v>45310</v>
      </c>
      <c r="I494" s="56" t="s">
        <v>148</v>
      </c>
      <c r="J494" s="58">
        <v>50000</v>
      </c>
      <c r="K494" s="58">
        <v>50351.01</v>
      </c>
      <c r="L494" s="63">
        <v>50409.36</v>
      </c>
      <c r="M494" s="58">
        <v>50000</v>
      </c>
      <c r="N494" s="324">
        <v>3.5000000000000003E-2</v>
      </c>
      <c r="O494" s="59">
        <v>2.0842498945960858E-3</v>
      </c>
      <c r="P494" s="60">
        <v>0.1</v>
      </c>
      <c r="Q494" s="59">
        <v>0.58353601414967948</v>
      </c>
      <c r="T494" s="89"/>
    </row>
    <row r="495" spans="1:20" s="54" customFormat="1">
      <c r="A495" s="52"/>
      <c r="B495" s="323" t="s">
        <v>185</v>
      </c>
      <c r="C495" s="82" t="s">
        <v>177</v>
      </c>
      <c r="D495" s="81"/>
      <c r="E495" s="56" t="s">
        <v>154</v>
      </c>
      <c r="F495" s="56" t="s">
        <v>147</v>
      </c>
      <c r="G495" s="57">
        <v>44215</v>
      </c>
      <c r="H495" s="57">
        <v>45310</v>
      </c>
      <c r="I495" s="56" t="s">
        <v>148</v>
      </c>
      <c r="J495" s="58">
        <v>25000</v>
      </c>
      <c r="K495" s="58">
        <v>25175.5</v>
      </c>
      <c r="L495" s="63">
        <v>25204.68</v>
      </c>
      <c r="M495" s="58">
        <v>25000</v>
      </c>
      <c r="N495" s="324">
        <v>3.5000000000000003E-2</v>
      </c>
      <c r="O495" s="59">
        <v>1.0421249472980429E-3</v>
      </c>
      <c r="P495" s="60">
        <v>0.1</v>
      </c>
      <c r="Q495" s="59">
        <v>0.58457813909697753</v>
      </c>
      <c r="T495" s="89"/>
    </row>
    <row r="496" spans="1:20" s="54" customFormat="1">
      <c r="A496" s="52"/>
      <c r="B496" s="323" t="s">
        <v>185</v>
      </c>
      <c r="C496" s="82" t="s">
        <v>177</v>
      </c>
      <c r="D496" s="81"/>
      <c r="E496" s="56" t="s">
        <v>154</v>
      </c>
      <c r="F496" s="56" t="s">
        <v>147</v>
      </c>
      <c r="G496" s="57">
        <v>44215</v>
      </c>
      <c r="H496" s="57">
        <v>45310</v>
      </c>
      <c r="I496" s="56" t="s">
        <v>148</v>
      </c>
      <c r="J496" s="58">
        <v>25000</v>
      </c>
      <c r="K496" s="58">
        <v>25175.5</v>
      </c>
      <c r="L496" s="63">
        <v>25204.68</v>
      </c>
      <c r="M496" s="58">
        <v>25000</v>
      </c>
      <c r="N496" s="324">
        <v>3.5000000000000003E-2</v>
      </c>
      <c r="O496" s="59">
        <v>1.0421249472980429E-3</v>
      </c>
      <c r="P496" s="60">
        <v>0.1</v>
      </c>
      <c r="Q496" s="59">
        <v>0.58562026404427558</v>
      </c>
      <c r="T496" s="89"/>
    </row>
    <row r="497" spans="1:20" s="54" customFormat="1">
      <c r="A497" s="52"/>
      <c r="B497" s="323" t="s">
        <v>185</v>
      </c>
      <c r="C497" s="82" t="s">
        <v>177</v>
      </c>
      <c r="D497" s="81"/>
      <c r="E497" s="56" t="s">
        <v>154</v>
      </c>
      <c r="F497" s="56" t="s">
        <v>147</v>
      </c>
      <c r="G497" s="57">
        <v>44215</v>
      </c>
      <c r="H497" s="57">
        <v>45310</v>
      </c>
      <c r="I497" s="56" t="s">
        <v>148</v>
      </c>
      <c r="J497" s="58">
        <v>25000</v>
      </c>
      <c r="K497" s="58">
        <v>25175.5</v>
      </c>
      <c r="L497" s="63">
        <v>25204.68</v>
      </c>
      <c r="M497" s="58">
        <v>25000</v>
      </c>
      <c r="N497" s="324">
        <v>3.5000000000000003E-2</v>
      </c>
      <c r="O497" s="59">
        <v>1.0421249472980429E-3</v>
      </c>
      <c r="P497" s="60">
        <v>0.1</v>
      </c>
      <c r="Q497" s="59">
        <v>0.58666238899157364</v>
      </c>
      <c r="T497" s="89"/>
    </row>
    <row r="498" spans="1:20" s="54" customFormat="1">
      <c r="A498" s="52"/>
      <c r="B498" s="323" t="s">
        <v>185</v>
      </c>
      <c r="C498" s="82" t="s">
        <v>177</v>
      </c>
      <c r="D498" s="81"/>
      <c r="E498" s="56" t="s">
        <v>154</v>
      </c>
      <c r="F498" s="56" t="s">
        <v>147</v>
      </c>
      <c r="G498" s="57">
        <v>44215</v>
      </c>
      <c r="H498" s="57">
        <v>45310</v>
      </c>
      <c r="I498" s="56" t="s">
        <v>148</v>
      </c>
      <c r="J498" s="58">
        <v>25000</v>
      </c>
      <c r="K498" s="58">
        <v>25175.5</v>
      </c>
      <c r="L498" s="63">
        <v>25204.68</v>
      </c>
      <c r="M498" s="58">
        <v>25000</v>
      </c>
      <c r="N498" s="324">
        <v>3.5000000000000003E-2</v>
      </c>
      <c r="O498" s="59">
        <v>1.0421249472980429E-3</v>
      </c>
      <c r="P498" s="60">
        <v>0.1</v>
      </c>
      <c r="Q498" s="59">
        <v>0.58770451393887169</v>
      </c>
      <c r="T498" s="89"/>
    </row>
    <row r="499" spans="1:20" s="54" customFormat="1">
      <c r="A499" s="52"/>
      <c r="B499" s="323" t="s">
        <v>185</v>
      </c>
      <c r="C499" s="82" t="s">
        <v>177</v>
      </c>
      <c r="D499" s="81"/>
      <c r="E499" s="56" t="s">
        <v>154</v>
      </c>
      <c r="F499" s="56" t="s">
        <v>147</v>
      </c>
      <c r="G499" s="57">
        <v>44215</v>
      </c>
      <c r="H499" s="57">
        <v>45310</v>
      </c>
      <c r="I499" s="56" t="s">
        <v>148</v>
      </c>
      <c r="J499" s="58">
        <v>25000</v>
      </c>
      <c r="K499" s="58">
        <v>25175.5</v>
      </c>
      <c r="L499" s="63">
        <v>25204.68</v>
      </c>
      <c r="M499" s="58">
        <v>25000</v>
      </c>
      <c r="N499" s="324">
        <v>3.5000000000000003E-2</v>
      </c>
      <c r="O499" s="59">
        <v>1.0421249472980429E-3</v>
      </c>
      <c r="P499" s="60">
        <v>0.1</v>
      </c>
      <c r="Q499" s="59">
        <v>0.58874663888616974</v>
      </c>
      <c r="T499" s="89"/>
    </row>
    <row r="500" spans="1:20" s="54" customFormat="1">
      <c r="A500" s="52"/>
      <c r="B500" s="323" t="s">
        <v>185</v>
      </c>
      <c r="C500" s="82" t="s">
        <v>177</v>
      </c>
      <c r="D500" s="81"/>
      <c r="E500" s="56" t="s">
        <v>154</v>
      </c>
      <c r="F500" s="56" t="s">
        <v>147</v>
      </c>
      <c r="G500" s="57">
        <v>44215</v>
      </c>
      <c r="H500" s="57">
        <v>45310</v>
      </c>
      <c r="I500" s="56" t="s">
        <v>148</v>
      </c>
      <c r="J500" s="58">
        <v>25000</v>
      </c>
      <c r="K500" s="58">
        <v>25175.5</v>
      </c>
      <c r="L500" s="63">
        <v>25204.68</v>
      </c>
      <c r="M500" s="58">
        <v>25000</v>
      </c>
      <c r="N500" s="324">
        <v>3.5000000000000003E-2</v>
      </c>
      <c r="O500" s="59">
        <v>1.0421249472980429E-3</v>
      </c>
      <c r="P500" s="60">
        <v>0.1</v>
      </c>
      <c r="Q500" s="59">
        <v>0.58978876383346779</v>
      </c>
      <c r="T500" s="89"/>
    </row>
    <row r="501" spans="1:20" s="54" customFormat="1">
      <c r="A501" s="52"/>
      <c r="B501" s="323" t="s">
        <v>185</v>
      </c>
      <c r="C501" s="82" t="s">
        <v>177</v>
      </c>
      <c r="D501" s="81"/>
      <c r="E501" s="56" t="s">
        <v>154</v>
      </c>
      <c r="F501" s="56" t="s">
        <v>147</v>
      </c>
      <c r="G501" s="57">
        <v>44215</v>
      </c>
      <c r="H501" s="57">
        <v>45310</v>
      </c>
      <c r="I501" s="56" t="s">
        <v>148</v>
      </c>
      <c r="J501" s="58">
        <v>25000</v>
      </c>
      <c r="K501" s="58">
        <v>25175.5</v>
      </c>
      <c r="L501" s="63">
        <v>25204.68</v>
      </c>
      <c r="M501" s="58">
        <v>25000</v>
      </c>
      <c r="N501" s="324">
        <v>3.5000000000000003E-2</v>
      </c>
      <c r="O501" s="59">
        <v>1.0421249472980429E-3</v>
      </c>
      <c r="P501" s="60">
        <v>0.1</v>
      </c>
      <c r="Q501" s="59">
        <v>0.59083088878076584</v>
      </c>
      <c r="T501" s="89"/>
    </row>
    <row r="502" spans="1:20" s="54" customFormat="1">
      <c r="A502" s="52"/>
      <c r="B502" s="323" t="s">
        <v>185</v>
      </c>
      <c r="C502" s="82" t="s">
        <v>177</v>
      </c>
      <c r="D502" s="81"/>
      <c r="E502" s="56" t="s">
        <v>154</v>
      </c>
      <c r="F502" s="56" t="s">
        <v>147</v>
      </c>
      <c r="G502" s="57">
        <v>44215</v>
      </c>
      <c r="H502" s="57">
        <v>45310</v>
      </c>
      <c r="I502" s="56" t="s">
        <v>148</v>
      </c>
      <c r="J502" s="58">
        <v>25000</v>
      </c>
      <c r="K502" s="58">
        <v>25175.5</v>
      </c>
      <c r="L502" s="63">
        <v>25204.68</v>
      </c>
      <c r="M502" s="58">
        <v>25000</v>
      </c>
      <c r="N502" s="324">
        <v>3.5000000000000003E-2</v>
      </c>
      <c r="O502" s="59">
        <v>1.0421249472980429E-3</v>
      </c>
      <c r="P502" s="60">
        <v>0.1</v>
      </c>
      <c r="Q502" s="59">
        <v>0.59187301372806389</v>
      </c>
      <c r="T502" s="89"/>
    </row>
    <row r="503" spans="1:20" s="54" customFormat="1">
      <c r="A503" s="52"/>
      <c r="B503" s="323" t="s">
        <v>185</v>
      </c>
      <c r="C503" s="82" t="s">
        <v>158</v>
      </c>
      <c r="D503" s="81"/>
      <c r="E503" s="56" t="s">
        <v>154</v>
      </c>
      <c r="F503" s="56" t="s">
        <v>147</v>
      </c>
      <c r="G503" s="57">
        <v>44412</v>
      </c>
      <c r="H503" s="57">
        <v>45406</v>
      </c>
      <c r="I503" s="56" t="s">
        <v>148</v>
      </c>
      <c r="J503" s="58">
        <v>100000</v>
      </c>
      <c r="K503" s="58">
        <v>100295.51</v>
      </c>
      <c r="L503" s="63">
        <v>100823.75</v>
      </c>
      <c r="M503" s="58">
        <v>100000</v>
      </c>
      <c r="N503" s="324">
        <v>3.9E-2</v>
      </c>
      <c r="O503" s="59">
        <v>4.168707762016461E-3</v>
      </c>
      <c r="P503" s="60">
        <v>0.1</v>
      </c>
      <c r="Q503" s="59">
        <v>0.59604172149008039</v>
      </c>
      <c r="T503" s="89"/>
    </row>
    <row r="504" spans="1:20" s="54" customFormat="1">
      <c r="A504" s="52"/>
      <c r="B504" s="323" t="s">
        <v>185</v>
      </c>
      <c r="C504" s="82" t="s">
        <v>158</v>
      </c>
      <c r="D504" s="81"/>
      <c r="E504" s="56" t="s">
        <v>154</v>
      </c>
      <c r="F504" s="56" t="s">
        <v>147</v>
      </c>
      <c r="G504" s="57">
        <v>44412</v>
      </c>
      <c r="H504" s="57">
        <v>45406</v>
      </c>
      <c r="I504" s="56" t="s">
        <v>148</v>
      </c>
      <c r="J504" s="58">
        <v>100000</v>
      </c>
      <c r="K504" s="58">
        <v>100295.51</v>
      </c>
      <c r="L504" s="63">
        <v>100823.75</v>
      </c>
      <c r="M504" s="58">
        <v>100000</v>
      </c>
      <c r="N504" s="324">
        <v>3.9E-2</v>
      </c>
      <c r="O504" s="59">
        <v>4.168707762016461E-3</v>
      </c>
      <c r="P504" s="60">
        <v>0.1</v>
      </c>
      <c r="Q504" s="59">
        <v>0.60021042925209689</v>
      </c>
      <c r="T504" s="89"/>
    </row>
    <row r="505" spans="1:20" s="54" customFormat="1">
      <c r="A505" s="52"/>
      <c r="B505" s="323" t="s">
        <v>185</v>
      </c>
      <c r="C505" s="82" t="s">
        <v>158</v>
      </c>
      <c r="D505" s="81"/>
      <c r="E505" s="56" t="s">
        <v>154</v>
      </c>
      <c r="F505" s="56" t="s">
        <v>147</v>
      </c>
      <c r="G505" s="57">
        <v>44412</v>
      </c>
      <c r="H505" s="57">
        <v>45406</v>
      </c>
      <c r="I505" s="56" t="s">
        <v>148</v>
      </c>
      <c r="J505" s="58">
        <v>100000</v>
      </c>
      <c r="K505" s="58">
        <v>100295.51</v>
      </c>
      <c r="L505" s="63">
        <v>100823.75</v>
      </c>
      <c r="M505" s="58">
        <v>100000</v>
      </c>
      <c r="N505" s="324">
        <v>3.9E-2</v>
      </c>
      <c r="O505" s="59">
        <v>4.168707762016461E-3</v>
      </c>
      <c r="P505" s="60">
        <v>0.1</v>
      </c>
      <c r="Q505" s="59">
        <v>0.60437913701411339</v>
      </c>
      <c r="T505" s="89"/>
    </row>
    <row r="506" spans="1:20" s="54" customFormat="1">
      <c r="A506" s="52"/>
      <c r="B506" s="323" t="s">
        <v>185</v>
      </c>
      <c r="C506" s="82" t="s">
        <v>158</v>
      </c>
      <c r="D506" s="81"/>
      <c r="E506" s="56" t="s">
        <v>154</v>
      </c>
      <c r="F506" s="56" t="s">
        <v>147</v>
      </c>
      <c r="G506" s="57">
        <v>44412</v>
      </c>
      <c r="H506" s="57">
        <v>45406</v>
      </c>
      <c r="I506" s="56" t="s">
        <v>148</v>
      </c>
      <c r="J506" s="58">
        <v>100000</v>
      </c>
      <c r="K506" s="58">
        <v>100295.51</v>
      </c>
      <c r="L506" s="63">
        <v>100823.75</v>
      </c>
      <c r="M506" s="58">
        <v>100000</v>
      </c>
      <c r="N506" s="324">
        <v>3.9E-2</v>
      </c>
      <c r="O506" s="59">
        <v>4.168707762016461E-3</v>
      </c>
      <c r="P506" s="60">
        <v>0.1</v>
      </c>
      <c r="Q506" s="59">
        <v>0.60854784477612989</v>
      </c>
      <c r="T506" s="89"/>
    </row>
    <row r="507" spans="1:20" s="54" customFormat="1">
      <c r="A507" s="52"/>
      <c r="B507" s="323" t="s">
        <v>185</v>
      </c>
      <c r="C507" s="82" t="s">
        <v>158</v>
      </c>
      <c r="D507" s="81"/>
      <c r="E507" s="56" t="s">
        <v>154</v>
      </c>
      <c r="F507" s="56" t="s">
        <v>147</v>
      </c>
      <c r="G507" s="57">
        <v>44412</v>
      </c>
      <c r="H507" s="57">
        <v>45406</v>
      </c>
      <c r="I507" s="56" t="s">
        <v>148</v>
      </c>
      <c r="J507" s="58">
        <v>100000</v>
      </c>
      <c r="K507" s="58">
        <v>100295.51</v>
      </c>
      <c r="L507" s="63">
        <v>100823.75</v>
      </c>
      <c r="M507" s="58">
        <v>100000</v>
      </c>
      <c r="N507" s="324">
        <v>3.9E-2</v>
      </c>
      <c r="O507" s="59">
        <v>4.168707762016461E-3</v>
      </c>
      <c r="P507" s="60">
        <v>0.1</v>
      </c>
      <c r="Q507" s="59">
        <v>0.61271655253814639</v>
      </c>
      <c r="T507" s="89"/>
    </row>
    <row r="508" spans="1:20" s="54" customFormat="1">
      <c r="A508" s="52"/>
      <c r="B508" s="323" t="s">
        <v>185</v>
      </c>
      <c r="C508" s="82" t="s">
        <v>158</v>
      </c>
      <c r="D508" s="81"/>
      <c r="E508" s="56" t="s">
        <v>154</v>
      </c>
      <c r="F508" s="56" t="s">
        <v>147</v>
      </c>
      <c r="G508" s="57">
        <v>44412</v>
      </c>
      <c r="H508" s="57">
        <v>45406</v>
      </c>
      <c r="I508" s="56" t="s">
        <v>148</v>
      </c>
      <c r="J508" s="58">
        <v>100000</v>
      </c>
      <c r="K508" s="58">
        <v>100295.51</v>
      </c>
      <c r="L508" s="63">
        <v>100823.75</v>
      </c>
      <c r="M508" s="58">
        <v>100000</v>
      </c>
      <c r="N508" s="324">
        <v>3.9E-2</v>
      </c>
      <c r="O508" s="59">
        <v>4.168707762016461E-3</v>
      </c>
      <c r="P508" s="60">
        <v>0.1</v>
      </c>
      <c r="Q508" s="59">
        <v>0.61688526030016289</v>
      </c>
      <c r="T508" s="89"/>
    </row>
    <row r="509" spans="1:20" s="54" customFormat="1">
      <c r="A509" s="52"/>
      <c r="B509" s="323" t="s">
        <v>185</v>
      </c>
      <c r="C509" s="82" t="s">
        <v>158</v>
      </c>
      <c r="D509" s="81"/>
      <c r="E509" s="56" t="s">
        <v>154</v>
      </c>
      <c r="F509" s="56" t="s">
        <v>147</v>
      </c>
      <c r="G509" s="57">
        <v>44412</v>
      </c>
      <c r="H509" s="57">
        <v>45406</v>
      </c>
      <c r="I509" s="56" t="s">
        <v>148</v>
      </c>
      <c r="J509" s="58">
        <v>100000</v>
      </c>
      <c r="K509" s="58">
        <v>100295.51</v>
      </c>
      <c r="L509" s="63">
        <v>100818.53</v>
      </c>
      <c r="M509" s="58">
        <v>100000</v>
      </c>
      <c r="N509" s="324">
        <v>3.9E-2</v>
      </c>
      <c r="O509" s="59">
        <v>4.1684919333598424E-3</v>
      </c>
      <c r="P509" s="60">
        <v>0.1</v>
      </c>
      <c r="Q509" s="59">
        <v>0.62105375223352277</v>
      </c>
      <c r="T509" s="89"/>
    </row>
    <row r="510" spans="1:20" s="54" customFormat="1">
      <c r="A510" s="52"/>
      <c r="B510" s="323" t="s">
        <v>185</v>
      </c>
      <c r="C510" s="82" t="s">
        <v>178</v>
      </c>
      <c r="D510" s="81"/>
      <c r="E510" s="56" t="s">
        <v>154</v>
      </c>
      <c r="F510" s="56" t="s">
        <v>147</v>
      </c>
      <c r="G510" s="57">
        <v>44971</v>
      </c>
      <c r="H510" s="57">
        <v>46029</v>
      </c>
      <c r="I510" s="56" t="s">
        <v>148</v>
      </c>
      <c r="J510" s="58">
        <v>25000</v>
      </c>
      <c r="K510" s="58">
        <v>24670.77</v>
      </c>
      <c r="L510" s="63">
        <v>24653.88</v>
      </c>
      <c r="M510" s="58">
        <v>25000</v>
      </c>
      <c r="N510" s="324">
        <v>5.2499999999999998E-2</v>
      </c>
      <c r="O510" s="59">
        <v>1.0193513028410705E-3</v>
      </c>
      <c r="P510" s="60">
        <v>0.1</v>
      </c>
      <c r="Q510" s="59">
        <v>0.6220731035363638</v>
      </c>
      <c r="T510" s="89"/>
    </row>
    <row r="511" spans="1:20" s="54" customFormat="1">
      <c r="A511" s="52"/>
      <c r="B511" s="323" t="s">
        <v>185</v>
      </c>
      <c r="C511" s="82" t="s">
        <v>178</v>
      </c>
      <c r="D511" s="81"/>
      <c r="E511" s="56" t="s">
        <v>154</v>
      </c>
      <c r="F511" s="56" t="s">
        <v>147</v>
      </c>
      <c r="G511" s="57">
        <v>44971</v>
      </c>
      <c r="H511" s="57">
        <v>46048</v>
      </c>
      <c r="I511" s="56" t="s">
        <v>148</v>
      </c>
      <c r="J511" s="58">
        <v>25000</v>
      </c>
      <c r="K511" s="58">
        <v>24597.919999999998</v>
      </c>
      <c r="L511" s="63">
        <v>24914.7</v>
      </c>
      <c r="M511" s="58">
        <v>25000</v>
      </c>
      <c r="N511" s="324">
        <v>5.2499999999999998E-2</v>
      </c>
      <c r="O511" s="59">
        <v>1.0301352933045191E-3</v>
      </c>
      <c r="P511" s="60">
        <v>0.1</v>
      </c>
      <c r="Q511" s="59">
        <v>0.62310323882966834</v>
      </c>
      <c r="T511" s="89"/>
    </row>
    <row r="512" spans="1:20" s="54" customFormat="1">
      <c r="A512" s="52"/>
      <c r="B512" s="323" t="s">
        <v>185</v>
      </c>
      <c r="C512" s="82" t="s">
        <v>178</v>
      </c>
      <c r="D512" s="81"/>
      <c r="E512" s="56" t="s">
        <v>154</v>
      </c>
      <c r="F512" s="56" t="s">
        <v>147</v>
      </c>
      <c r="G512" s="57">
        <v>44971</v>
      </c>
      <c r="H512" s="57">
        <v>46048</v>
      </c>
      <c r="I512" s="56" t="s">
        <v>148</v>
      </c>
      <c r="J512" s="58">
        <v>25000</v>
      </c>
      <c r="K512" s="58">
        <v>24597.919999999998</v>
      </c>
      <c r="L512" s="63">
        <v>24914.7</v>
      </c>
      <c r="M512" s="58">
        <v>25000</v>
      </c>
      <c r="N512" s="324">
        <v>5.2499999999999998E-2</v>
      </c>
      <c r="O512" s="59">
        <v>1.0301352933045191E-3</v>
      </c>
      <c r="P512" s="60">
        <v>0.1</v>
      </c>
      <c r="Q512" s="59">
        <v>0.62413337412297287</v>
      </c>
      <c r="T512" s="89"/>
    </row>
    <row r="513" spans="1:20" s="54" customFormat="1">
      <c r="A513" s="52"/>
      <c r="B513" s="73" t="s">
        <v>159</v>
      </c>
      <c r="C513" s="315" t="s">
        <v>457</v>
      </c>
      <c r="D513" s="81"/>
      <c r="E513" s="56" t="s">
        <v>183</v>
      </c>
      <c r="F513" s="56" t="s">
        <v>147</v>
      </c>
      <c r="G513" s="57"/>
      <c r="H513" s="57"/>
      <c r="I513" s="62" t="s">
        <v>148</v>
      </c>
      <c r="J513" s="58">
        <v>0</v>
      </c>
      <c r="K513" s="58"/>
      <c r="L513" s="325">
        <v>4005664.5</v>
      </c>
      <c r="M513" s="63"/>
      <c r="N513" s="59">
        <v>0</v>
      </c>
      <c r="O513" s="59">
        <v>0.16562015093848209</v>
      </c>
      <c r="P513" s="60"/>
      <c r="Q513" s="59"/>
      <c r="R513" s="61"/>
      <c r="T513" s="89"/>
    </row>
    <row r="514" spans="1:20" s="54" customFormat="1">
      <c r="A514" s="52"/>
      <c r="B514" s="109" t="s">
        <v>105</v>
      </c>
      <c r="C514" s="600"/>
      <c r="D514" s="601"/>
      <c r="E514" s="109"/>
      <c r="F514" s="109"/>
      <c r="G514" s="109"/>
      <c r="H514" s="109"/>
      <c r="I514" s="109"/>
      <c r="J514" s="92">
        <v>16873700</v>
      </c>
      <c r="K514" s="92">
        <v>18002071.060000021</v>
      </c>
      <c r="L514" s="92">
        <v>21166342.179999989</v>
      </c>
      <c r="M514" s="92">
        <v>16873700</v>
      </c>
      <c r="N514" s="93"/>
      <c r="O514" s="93"/>
      <c r="P514" s="93"/>
      <c r="Q514" s="93"/>
    </row>
    <row r="515" spans="1:20" s="54" customFormat="1">
      <c r="A515" s="52"/>
      <c r="J515" s="55"/>
      <c r="L515" s="64">
        <f>+'Activo Neto'!E12-L514</f>
        <v>40730020.649999678</v>
      </c>
    </row>
    <row r="517" spans="1:20" s="54" customFormat="1">
      <c r="A517" s="52"/>
      <c r="B517" s="87"/>
      <c r="J517" s="55"/>
      <c r="L517" s="64"/>
    </row>
    <row r="518" spans="1:20" s="54" customFormat="1">
      <c r="A518" s="52"/>
      <c r="B518" s="44" t="s">
        <v>190</v>
      </c>
      <c r="C518" s="44"/>
      <c r="D518" s="53"/>
      <c r="J518" s="55"/>
    </row>
    <row r="519" spans="1:20">
      <c r="A519" s="43"/>
      <c r="B519" s="30" t="s">
        <v>160</v>
      </c>
      <c r="E519" s="65"/>
      <c r="F519" s="2"/>
      <c r="I519" s="42"/>
      <c r="J519" s="30"/>
    </row>
    <row r="520" spans="1:20">
      <c r="A520" s="43"/>
      <c r="E520" s="53"/>
      <c r="F520" s="2"/>
      <c r="I520" s="42"/>
      <c r="J520" s="30"/>
    </row>
    <row r="521" spans="1:20">
      <c r="A521" s="43"/>
      <c r="B521" s="598" t="s">
        <v>161</v>
      </c>
      <c r="C521" s="599"/>
      <c r="D521" s="103">
        <f>+D51</f>
        <v>45657</v>
      </c>
      <c r="E521" s="103">
        <f>+E51</f>
        <v>45291</v>
      </c>
      <c r="F521" s="2"/>
      <c r="I521" s="42"/>
      <c r="J521" s="30"/>
    </row>
    <row r="522" spans="1:20" ht="16.5" customHeight="1">
      <c r="A522" s="43"/>
      <c r="B522" s="74" t="s">
        <v>162</v>
      </c>
      <c r="C522" s="78"/>
      <c r="D522" s="66">
        <f>-'Activo Neto'!D20</f>
        <v>1689.12</v>
      </c>
      <c r="E522" s="66">
        <v>19999.341333333334</v>
      </c>
      <c r="F522" s="2"/>
      <c r="I522" s="42"/>
      <c r="J522" s="30"/>
    </row>
    <row r="523" spans="1:20" s="206" customFormat="1">
      <c r="A523" s="200"/>
      <c r="B523" s="201" t="s">
        <v>59</v>
      </c>
      <c r="C523" s="202"/>
      <c r="D523" s="203">
        <f>SUM(D522)</f>
        <v>1689.12</v>
      </c>
      <c r="E523" s="204">
        <v>19999.341333333334</v>
      </c>
      <c r="F523" s="307">
        <f>+D523+'Activo Neto'!D20</f>
        <v>0</v>
      </c>
      <c r="G523" s="307">
        <f>+E523+'Activo Neto'!E20</f>
        <v>19999.341333333334</v>
      </c>
      <c r="J523" s="207"/>
    </row>
    <row r="524" spans="1:20">
      <c r="A524" s="43"/>
      <c r="B524" s="67"/>
      <c r="C524" s="67"/>
      <c r="E524" s="53"/>
      <c r="F524" s="2"/>
    </row>
    <row r="525" spans="1:20">
      <c r="A525" s="43"/>
      <c r="B525" s="67"/>
      <c r="C525" s="67"/>
      <c r="E525" s="53"/>
      <c r="F525" s="2"/>
    </row>
    <row r="526" spans="1:20" s="54" customFormat="1">
      <c r="A526" s="52"/>
      <c r="B526" s="44" t="s">
        <v>191</v>
      </c>
      <c r="C526" s="44"/>
      <c r="D526" s="53"/>
      <c r="J526" s="55"/>
    </row>
    <row r="527" spans="1:20">
      <c r="A527" s="43"/>
      <c r="B527" s="30" t="s">
        <v>160</v>
      </c>
      <c r="E527" s="65"/>
      <c r="F527" s="2"/>
    </row>
    <row r="528" spans="1:20">
      <c r="A528" s="43"/>
      <c r="E528" s="53"/>
      <c r="F528" s="2"/>
    </row>
    <row r="529" spans="1:10">
      <c r="A529" s="43"/>
      <c r="B529" s="598" t="s">
        <v>161</v>
      </c>
      <c r="C529" s="599"/>
      <c r="D529" s="103">
        <f>+D521</f>
        <v>45657</v>
      </c>
      <c r="E529" s="103">
        <v>45291</v>
      </c>
      <c r="F529" s="2"/>
    </row>
    <row r="530" spans="1:10">
      <c r="A530" s="43"/>
      <c r="B530" s="75" t="s">
        <v>444</v>
      </c>
      <c r="C530" s="79"/>
      <c r="D530" s="83" t="e">
        <f>+CLASIFICACION!#REF!</f>
        <v>#REF!</v>
      </c>
      <c r="E530" s="309">
        <v>0</v>
      </c>
      <c r="F530" s="2"/>
    </row>
    <row r="531" spans="1:10">
      <c r="A531" s="43"/>
      <c r="B531" s="75" t="s">
        <v>163</v>
      </c>
      <c r="C531" s="79"/>
      <c r="D531" s="83" t="e">
        <f>+CLASIFICACION!#REF!+CLASIFICACION!#REF!</f>
        <v>#REF!</v>
      </c>
      <c r="E531" s="83">
        <v>13893.73</v>
      </c>
      <c r="F531" s="2"/>
    </row>
    <row r="532" spans="1:10" ht="16.5" customHeight="1">
      <c r="A532" s="43"/>
      <c r="B532" s="75" t="s">
        <v>164</v>
      </c>
      <c r="C532" s="79"/>
      <c r="D532" s="83" t="e">
        <f>+CLASIFICACION!#REF!+CLASIFICACION!#REF!</f>
        <v>#REF!</v>
      </c>
      <c r="E532" s="83">
        <v>48978.18</v>
      </c>
      <c r="F532" s="2"/>
    </row>
    <row r="533" spans="1:10" ht="16.5" customHeight="1">
      <c r="A533" s="43"/>
      <c r="B533" s="75" t="s">
        <v>165</v>
      </c>
      <c r="C533" s="79"/>
      <c r="D533" s="83" t="e">
        <f>+CLASIFICACION!#REF!+CLASIFICACION!#REF!</f>
        <v>#REF!</v>
      </c>
      <c r="E533" s="83">
        <v>26868.43</v>
      </c>
      <c r="F533" s="2"/>
    </row>
    <row r="534" spans="1:10" ht="16.5" customHeight="1">
      <c r="A534" s="43"/>
      <c r="B534" s="75" t="s">
        <v>166</v>
      </c>
      <c r="C534" s="79"/>
      <c r="D534" s="83" t="e">
        <f>+CLASIFICACION!#REF!+CLASIFICACION!#REF!</f>
        <v>#REF!</v>
      </c>
      <c r="E534" s="83">
        <v>729843.46</v>
      </c>
      <c r="F534" s="2"/>
    </row>
    <row r="535" spans="1:10" s="206" customFormat="1">
      <c r="A535" s="200"/>
      <c r="B535" s="201" t="s">
        <v>59</v>
      </c>
      <c r="C535" s="202"/>
      <c r="D535" s="208" t="e">
        <f>SUM(D530:D534)</f>
        <v>#REF!</v>
      </c>
      <c r="E535" s="208">
        <v>819583.79999999993</v>
      </c>
      <c r="F535" s="307" t="e">
        <f>+D535-'Estado de Ingresos y Egresos'!D11</f>
        <v>#REF!</v>
      </c>
      <c r="G535" s="307">
        <f>+E535-'Estado de Ingresos y Egresos'!E11</f>
        <v>265732.23999999987</v>
      </c>
      <c r="J535" s="207"/>
    </row>
    <row r="536" spans="1:10">
      <c r="A536" s="43"/>
      <c r="B536" s="67"/>
      <c r="C536" s="67"/>
      <c r="E536" s="53"/>
      <c r="F536" s="2"/>
    </row>
    <row r="537" spans="1:10">
      <c r="A537" s="43"/>
      <c r="B537" s="67"/>
      <c r="C537" s="67"/>
      <c r="E537" s="53"/>
      <c r="F537" s="2"/>
    </row>
    <row r="538" spans="1:10">
      <c r="A538" s="43"/>
      <c r="B538" s="44" t="s">
        <v>192</v>
      </c>
      <c r="C538" s="44"/>
      <c r="D538" s="53"/>
      <c r="E538" s="54"/>
    </row>
    <row r="539" spans="1:10">
      <c r="A539" s="43"/>
      <c r="B539" s="30" t="s">
        <v>160</v>
      </c>
      <c r="E539" s="65"/>
    </row>
    <row r="540" spans="1:10">
      <c r="A540" s="43"/>
      <c r="E540" s="65"/>
    </row>
    <row r="541" spans="1:10">
      <c r="A541" s="43"/>
      <c r="B541" s="598" t="s">
        <v>161</v>
      </c>
      <c r="C541" s="599"/>
      <c r="D541" s="103">
        <f>+D529</f>
        <v>45657</v>
      </c>
      <c r="E541" s="103">
        <f>+E529</f>
        <v>45291</v>
      </c>
    </row>
    <row r="542" spans="1:10">
      <c r="A542" s="43"/>
      <c r="B542" s="75" t="s">
        <v>1073</v>
      </c>
      <c r="C542" s="79"/>
      <c r="D542" s="308">
        <v>0</v>
      </c>
      <c r="E542" s="308">
        <v>0</v>
      </c>
      <c r="F542" s="90"/>
    </row>
    <row r="543" spans="1:10">
      <c r="A543" s="43"/>
      <c r="B543" s="75" t="s">
        <v>167</v>
      </c>
      <c r="C543" s="79"/>
      <c r="D543" s="84" t="e">
        <f>+CLASIFICACION!#REF!+CLASIFICACION!#REF!</f>
        <v>#REF!</v>
      </c>
      <c r="E543" s="84">
        <v>3817.4499999992549</v>
      </c>
      <c r="F543" s="90"/>
    </row>
    <row r="544" spans="1:10" ht="15.6" customHeight="1">
      <c r="A544" s="43"/>
      <c r="B544" s="75" t="s">
        <v>1074</v>
      </c>
      <c r="C544" s="79"/>
      <c r="D544" s="84" t="e">
        <f>+CLASIFICACION!#REF!+CLASIFICACION!#REF!</f>
        <v>#REF!</v>
      </c>
      <c r="E544" s="308">
        <v>0</v>
      </c>
      <c r="F544" s="90"/>
    </row>
    <row r="545" spans="1:10" ht="15.6" customHeight="1">
      <c r="A545" s="43"/>
      <c r="B545" s="75" t="s">
        <v>1075</v>
      </c>
      <c r="C545" s="79"/>
      <c r="D545" s="84" t="e">
        <f>+CLASIFICACION!#REF!+CLASIFICACION!#REF!</f>
        <v>#REF!</v>
      </c>
      <c r="E545" s="84">
        <v>247.36000000010245</v>
      </c>
      <c r="F545" s="90"/>
    </row>
    <row r="546" spans="1:10" ht="15.6" customHeight="1">
      <c r="A546" s="43"/>
      <c r="B546" s="75" t="s">
        <v>1076</v>
      </c>
      <c r="C546" s="79"/>
      <c r="D546" s="308">
        <v>0</v>
      </c>
      <c r="E546" s="308">
        <v>0</v>
      </c>
      <c r="F546" s="90"/>
    </row>
    <row r="547" spans="1:10" ht="15.6" customHeight="1">
      <c r="A547" s="43"/>
      <c r="B547" s="75" t="s">
        <v>1077</v>
      </c>
      <c r="C547" s="79"/>
      <c r="D547" s="308">
        <v>0</v>
      </c>
      <c r="E547" s="84">
        <v>35.86990391177649</v>
      </c>
      <c r="F547" s="90"/>
    </row>
    <row r="548" spans="1:10" s="206" customFormat="1">
      <c r="A548" s="200"/>
      <c r="B548" s="201" t="s">
        <v>59</v>
      </c>
      <c r="C548" s="202"/>
      <c r="D548" s="209" t="e">
        <f>SUM(D542:D547)</f>
        <v>#REF!</v>
      </c>
      <c r="E548" s="209">
        <v>4100.6799039111338</v>
      </c>
      <c r="F548" s="294" t="e">
        <f>+'Estado de Ingresos y Egresos'!#REF!-D548</f>
        <v>#REF!</v>
      </c>
      <c r="G548" s="294" t="e">
        <f>+'Estado de Ingresos y Egresos'!#REF!-E548</f>
        <v>#REF!</v>
      </c>
      <c r="J548" s="207"/>
    </row>
    <row r="549" spans="1:10">
      <c r="A549" s="43"/>
      <c r="E549" s="65"/>
      <c r="F549" s="240"/>
      <c r="G549" s="240"/>
    </row>
    <row r="550" spans="1:10">
      <c r="A550" s="43"/>
    </row>
    <row r="551" spans="1:10">
      <c r="A551" s="43"/>
      <c r="B551" s="44" t="s">
        <v>168</v>
      </c>
      <c r="C551" s="44"/>
      <c r="F551" s="68"/>
    </row>
    <row r="552" spans="1:10" ht="36" customHeight="1">
      <c r="A552" s="43"/>
      <c r="B552" s="595" t="s">
        <v>169</v>
      </c>
      <c r="C552" s="595"/>
      <c r="D552" s="595"/>
      <c r="E552" s="595"/>
      <c r="F552" s="595"/>
      <c r="G552" s="595"/>
      <c r="H552" s="595"/>
      <c r="I552" s="595"/>
    </row>
    <row r="553" spans="1:10">
      <c r="A553" s="43"/>
      <c r="F553" s="68"/>
    </row>
    <row r="554" spans="1:10">
      <c r="A554" s="43"/>
      <c r="B554" s="44" t="s">
        <v>170</v>
      </c>
      <c r="C554" s="44"/>
      <c r="F554" s="68"/>
    </row>
    <row r="555" spans="1:10">
      <c r="A555" s="43"/>
      <c r="B555" s="30" t="s">
        <v>613</v>
      </c>
      <c r="F555" s="68"/>
    </row>
    <row r="556" spans="1:10">
      <c r="A556" s="43"/>
      <c r="F556" s="68"/>
    </row>
    <row r="557" spans="1:10">
      <c r="A557" s="43"/>
      <c r="B557" s="44" t="s">
        <v>171</v>
      </c>
      <c r="C557" s="44"/>
      <c r="F557" s="68"/>
    </row>
    <row r="558" spans="1:10">
      <c r="A558" s="43"/>
      <c r="B558" s="596" t="s">
        <v>614</v>
      </c>
      <c r="C558" s="596"/>
      <c r="D558" s="596"/>
      <c r="E558" s="596"/>
      <c r="F558" s="596"/>
      <c r="G558" s="596"/>
      <c r="H558" s="596"/>
      <c r="I558" s="596"/>
    </row>
    <row r="559" spans="1:10">
      <c r="A559" s="43"/>
      <c r="B559" s="40"/>
      <c r="C559" s="40"/>
      <c r="D559" s="40"/>
      <c r="E559" s="40"/>
      <c r="F559" s="40"/>
      <c r="G559" s="40"/>
      <c r="H559" s="40"/>
      <c r="I559" s="40"/>
    </row>
    <row r="560" spans="1:10">
      <c r="A560" s="43"/>
      <c r="B560" s="44" t="s">
        <v>172</v>
      </c>
      <c r="C560" s="44"/>
    </row>
    <row r="561" spans="1:10" ht="36.75" customHeight="1">
      <c r="A561" s="43"/>
      <c r="B561" s="597" t="s">
        <v>1171</v>
      </c>
      <c r="C561" s="597"/>
      <c r="D561" s="597"/>
      <c r="E561" s="597"/>
      <c r="F561" s="597"/>
      <c r="G561" s="597"/>
      <c r="H561" s="597"/>
      <c r="I561" s="597"/>
    </row>
    <row r="562" spans="1:10">
      <c r="A562" s="43"/>
    </row>
    <row r="563" spans="1:10">
      <c r="A563" s="43"/>
      <c r="B563" s="30" t="s">
        <v>49</v>
      </c>
    </row>
    <row r="564" spans="1:10">
      <c r="A564" s="43"/>
    </row>
    <row r="565" spans="1:10">
      <c r="A565" s="43"/>
    </row>
    <row r="566" spans="1:10">
      <c r="A566" s="43"/>
    </row>
    <row r="567" spans="1:10">
      <c r="A567" s="43"/>
    </row>
    <row r="568" spans="1:10">
      <c r="A568" s="43"/>
    </row>
    <row r="569" spans="1:10">
      <c r="A569" s="43"/>
      <c r="B569" s="69">
        <f>+Notas!D86</f>
        <v>0</v>
      </c>
      <c r="D569" s="69"/>
      <c r="F569" s="16" t="s">
        <v>193</v>
      </c>
      <c r="J569" s="30"/>
    </row>
    <row r="570" spans="1:10">
      <c r="A570" s="43"/>
      <c r="B570" s="70">
        <f>+Notas!D87</f>
        <v>0</v>
      </c>
      <c r="D570" s="70"/>
      <c r="E570" s="44"/>
      <c r="F570" s="70" t="s">
        <v>194</v>
      </c>
      <c r="J570" s="30"/>
    </row>
    <row r="571" spans="1:10">
      <c r="H571" s="42"/>
      <c r="J571" s="30"/>
    </row>
  </sheetData>
  <sortState xmlns:xlrd2="http://schemas.microsoft.com/office/spreadsheetml/2017/richdata2" ref="A379:U402">
    <sortCondition ref="B379:B402"/>
    <sortCondition ref="C379:C402"/>
  </sortState>
  <customSheetViews>
    <customSheetView guid="{7015FC6D-0680-4B00-AA0E-B83DA1D0B666}" scale="85" showPageBreaks="1" showGridLines="0" printArea="1" topLeftCell="A263">
      <selection activeCell="G275" sqref="G275"/>
      <pageMargins left="0" right="0" top="0" bottom="0" header="0" footer="0"/>
      <pageSetup paperSize="9" scale="50" orientation="portrait" r:id="rId1"/>
    </customSheetView>
    <customSheetView guid="{5FCC9217-B3E9-4B91-A943-5F21728EBEE9}" scale="85" showPageBreaks="1" showGridLines="0" printArea="1" topLeftCell="A272">
      <selection activeCell="D296" sqref="D296"/>
      <pageMargins left="0" right="0" top="0" bottom="0" header="0" footer="0"/>
      <pageSetup paperSize="9" scale="50" orientation="portrait" r:id="rId2"/>
    </customSheetView>
    <customSheetView guid="{F3648BCD-1CED-4BBB-AE63-37BDB925883F}" scale="85" showGridLines="0" printArea="1" topLeftCell="A283">
      <selection activeCell="G307" sqref="G306:G307"/>
      <pageMargins left="0" right="0" top="0" bottom="0" header="0" footer="0"/>
      <pageSetup paperSize="9" scale="50" orientation="portrait" r:id="rId3"/>
    </customSheetView>
  </customSheetViews>
  <mergeCells count="42">
    <mergeCell ref="B558:I558"/>
    <mergeCell ref="B561:I561"/>
    <mergeCell ref="F67:F68"/>
    <mergeCell ref="G67:G68"/>
    <mergeCell ref="I67:I68"/>
    <mergeCell ref="E67:E68"/>
    <mergeCell ref="H67:H68"/>
    <mergeCell ref="B521:C521"/>
    <mergeCell ref="B529:C529"/>
    <mergeCell ref="B541:C541"/>
    <mergeCell ref="B552:I552"/>
    <mergeCell ref="C514:D514"/>
    <mergeCell ref="E408:E409"/>
    <mergeCell ref="C403:D403"/>
    <mergeCell ref="B408:B409"/>
    <mergeCell ref="C408:D409"/>
    <mergeCell ref="P408:P409"/>
    <mergeCell ref="Q408:Q409"/>
    <mergeCell ref="L408:L409"/>
    <mergeCell ref="M408:M409"/>
    <mergeCell ref="N408:N409"/>
    <mergeCell ref="O408:O409"/>
    <mergeCell ref="Q67:Q68"/>
    <mergeCell ref="J67:J68"/>
    <mergeCell ref="K67:K68"/>
    <mergeCell ref="L67:L68"/>
    <mergeCell ref="M67:M68"/>
    <mergeCell ref="N67:N68"/>
    <mergeCell ref="O67:O68"/>
    <mergeCell ref="P67:P68"/>
    <mergeCell ref="B14:C14"/>
    <mergeCell ref="B51:C51"/>
    <mergeCell ref="B67:B68"/>
    <mergeCell ref="C67:D68"/>
    <mergeCell ref="B25:C25"/>
    <mergeCell ref="B20:F20"/>
    <mergeCell ref="K408:K409"/>
    <mergeCell ref="F408:F409"/>
    <mergeCell ref="G408:G409"/>
    <mergeCell ref="H408:H409"/>
    <mergeCell ref="I408:I409"/>
    <mergeCell ref="J408:J409"/>
  </mergeCells>
  <dataValidations disablePrompts="1" count="1">
    <dataValidation type="decimal" operator="greaterThan" allowBlank="1" showInputMessage="1" showErrorMessage="1" sqref="J340:K341 J185:K186" xr:uid="{02046BA0-9DED-4014-9B85-C68F50837388}">
      <formula1>0</formula1>
    </dataValidation>
  </dataValidations>
  <hyperlinks>
    <hyperlink ref="F8" location="Índice!A1" display="Índice" xr:uid="{00000000-0004-0000-0800-000000000000}"/>
  </hyperlinks>
  <pageMargins left="0.25" right="0.25" top="0.75" bottom="0.75" header="0.3" footer="0.3"/>
  <pageSetup paperSize="9" scale="49" fitToHeight="0"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7F41-8BC4-42E1-830A-88513E384A69}">
  <sheetPr filterMode="1">
    <tabColor rgb="FF333399"/>
  </sheetPr>
  <dimension ref="A1:K212"/>
  <sheetViews>
    <sheetView showGridLines="0" zoomScale="92" zoomScaleNormal="92" workbookViewId="0">
      <pane ySplit="4" topLeftCell="A157" activePane="bottomLeft" state="frozen"/>
      <selection activeCell="D16" sqref="D16"/>
      <selection pane="bottomLeft" activeCell="G155" sqref="G155:G179"/>
    </sheetView>
  </sheetViews>
  <sheetFormatPr baseColWidth="10" defaultColWidth="41.7109375" defaultRowHeight="12.75"/>
  <cols>
    <col min="1" max="1" width="12.140625" style="265" customWidth="1"/>
    <col min="2" max="2" width="32.7109375" style="265" bestFit="1" customWidth="1"/>
    <col min="3" max="3" width="20.140625" style="272" bestFit="1" customWidth="1"/>
    <col min="4" max="4" width="72.42578125" style="272" bestFit="1" customWidth="1"/>
    <col min="5" max="5" width="8.5703125" style="273" customWidth="1"/>
    <col min="6" max="6" width="7.140625" style="273" customWidth="1"/>
    <col min="7" max="7" width="19.28515625" style="265" bestFit="1" customWidth="1"/>
    <col min="8" max="9" width="18.28515625" style="265" hidden="1" customWidth="1"/>
    <col min="10" max="16384" width="41.7109375" style="265"/>
  </cols>
  <sheetData>
    <row r="1" spans="1:10">
      <c r="B1" s="271" t="s">
        <v>427</v>
      </c>
    </row>
    <row r="2" spans="1:10" hidden="1">
      <c r="B2" s="274" t="s">
        <v>428</v>
      </c>
    </row>
    <row r="3" spans="1:10" hidden="1">
      <c r="G3" s="265" t="s">
        <v>429</v>
      </c>
      <c r="H3" s="265" t="s">
        <v>430</v>
      </c>
      <c r="I3" s="265" t="s">
        <v>431</v>
      </c>
    </row>
    <row r="4" spans="1:10" s="273" customFormat="1" ht="11.45" hidden="1" customHeight="1">
      <c r="A4" s="275" t="s">
        <v>432</v>
      </c>
      <c r="B4" s="275" t="s">
        <v>433</v>
      </c>
      <c r="C4" s="275" t="s">
        <v>434</v>
      </c>
      <c r="D4" s="275" t="s">
        <v>13</v>
      </c>
      <c r="E4" s="275" t="s">
        <v>14</v>
      </c>
      <c r="F4" s="275" t="s">
        <v>435</v>
      </c>
      <c r="G4" s="276">
        <v>45747</v>
      </c>
      <c r="H4" s="276">
        <v>45199</v>
      </c>
      <c r="I4" s="276">
        <v>45291</v>
      </c>
    </row>
    <row r="5" spans="1:10" ht="12" hidden="1" customHeight="1">
      <c r="A5" s="336" t="s">
        <v>15</v>
      </c>
      <c r="B5" s="336"/>
      <c r="C5" s="346" t="s">
        <v>1188</v>
      </c>
      <c r="D5" s="346" t="s">
        <v>1189</v>
      </c>
      <c r="E5" s="337" t="s">
        <v>1140</v>
      </c>
      <c r="F5" s="336" t="s">
        <v>436</v>
      </c>
      <c r="G5" s="277" t="e">
        <f>+VLOOKUP(D5,#REF!,6,0)</f>
        <v>#REF!</v>
      </c>
      <c r="H5" s="277">
        <v>0</v>
      </c>
      <c r="I5" s="277">
        <v>0</v>
      </c>
      <c r="J5" s="265" t="e">
        <f>+VLOOKUP(C5,'122024'!$C$7:$U$366,19,0)</f>
        <v>#N/A</v>
      </c>
    </row>
    <row r="6" spans="1:10" ht="12" hidden="1" customHeight="1">
      <c r="A6" s="336" t="s">
        <v>15</v>
      </c>
      <c r="B6" s="336"/>
      <c r="C6" s="336" t="s">
        <v>1190</v>
      </c>
      <c r="D6" s="336" t="s">
        <v>1191</v>
      </c>
      <c r="E6" s="337" t="s">
        <v>1140</v>
      </c>
      <c r="F6" s="336" t="s">
        <v>436</v>
      </c>
      <c r="G6" s="277" t="e">
        <f>+VLOOKUP(D6,#REF!,6,0)</f>
        <v>#REF!</v>
      </c>
      <c r="H6" s="277">
        <v>0</v>
      </c>
      <c r="I6" s="277">
        <v>0</v>
      </c>
      <c r="J6" s="265" t="e">
        <f>+VLOOKUP(C6,'122024'!$C$7:$U$366,19,0)</f>
        <v>#N/A</v>
      </c>
    </row>
    <row r="7" spans="1:10" ht="12" hidden="1" customHeight="1">
      <c r="A7" s="336" t="s">
        <v>15</v>
      </c>
      <c r="B7" s="336"/>
      <c r="C7" s="336" t="s">
        <v>1192</v>
      </c>
      <c r="D7" s="336" t="s">
        <v>1193</v>
      </c>
      <c r="E7" s="337" t="s">
        <v>1140</v>
      </c>
      <c r="F7" s="336" t="s">
        <v>436</v>
      </c>
      <c r="G7" s="277" t="e">
        <f>+VLOOKUP(D7,#REF!,6,0)</f>
        <v>#REF!</v>
      </c>
      <c r="H7" s="277">
        <v>0</v>
      </c>
      <c r="I7" s="277">
        <v>0</v>
      </c>
      <c r="J7" s="265" t="e">
        <f>+VLOOKUP(C7,'122024'!$C$7:$U$366,19,0)</f>
        <v>#N/A</v>
      </c>
    </row>
    <row r="8" spans="1:10" s="343" customFormat="1" ht="12" hidden="1" customHeight="1">
      <c r="A8" s="342" t="s">
        <v>438</v>
      </c>
      <c r="B8" s="342"/>
      <c r="C8" s="342" t="s">
        <v>1194</v>
      </c>
      <c r="D8" s="342" t="s">
        <v>1195</v>
      </c>
      <c r="E8" s="344" t="s">
        <v>1140</v>
      </c>
      <c r="F8" s="342" t="s">
        <v>436</v>
      </c>
      <c r="G8" s="277" t="e">
        <f>+VLOOKUP(D8,#REF!,6,0)</f>
        <v>#REF!</v>
      </c>
      <c r="H8" s="345">
        <v>0</v>
      </c>
      <c r="I8" s="345">
        <v>0</v>
      </c>
      <c r="J8" s="343" t="e">
        <f>+VLOOKUP(C8,'122024'!$C$7:$U$366,19,0)</f>
        <v>#N/A</v>
      </c>
    </row>
    <row r="9" spans="1:10" ht="12" hidden="1" customHeight="1">
      <c r="A9" s="336" t="s">
        <v>15</v>
      </c>
      <c r="B9" s="336"/>
      <c r="C9" s="346" t="s">
        <v>1196</v>
      </c>
      <c r="D9" s="346" t="s">
        <v>1197</v>
      </c>
      <c r="E9" s="337" t="s">
        <v>1140</v>
      </c>
      <c r="F9" s="336" t="s">
        <v>436</v>
      </c>
      <c r="G9" s="277" t="e">
        <f>+VLOOKUP(D9,#REF!,6,0)</f>
        <v>#REF!</v>
      </c>
      <c r="H9" s="277">
        <v>0</v>
      </c>
      <c r="I9" s="277">
        <v>0</v>
      </c>
      <c r="J9" s="265" t="e">
        <f>+VLOOKUP(C9,'122024'!$C$7:$U$366,19,0)</f>
        <v>#N/A</v>
      </c>
    </row>
    <row r="10" spans="1:10" ht="12" hidden="1" customHeight="1">
      <c r="A10" s="336" t="s">
        <v>15</v>
      </c>
      <c r="B10" s="336" t="s">
        <v>16</v>
      </c>
      <c r="C10" s="346" t="s">
        <v>1198</v>
      </c>
      <c r="D10" s="346" t="s">
        <v>1199</v>
      </c>
      <c r="E10" s="337" t="s">
        <v>1140</v>
      </c>
      <c r="F10" s="336" t="s">
        <v>437</v>
      </c>
      <c r="G10" s="277" t="e">
        <f>+VLOOKUP(D10,#REF!,6,0)</f>
        <v>#REF!</v>
      </c>
      <c r="H10" s="277">
        <v>0</v>
      </c>
      <c r="I10" s="277">
        <v>0</v>
      </c>
      <c r="J10" s="265" t="e">
        <f>+VLOOKUP(C10,'122024'!$C$7:$U$366,19,0)</f>
        <v>#N/A</v>
      </c>
    </row>
    <row r="11" spans="1:10" ht="12" hidden="1" customHeight="1">
      <c r="A11" s="336" t="s">
        <v>15</v>
      </c>
      <c r="B11" s="336"/>
      <c r="C11" s="346" t="s">
        <v>1200</v>
      </c>
      <c r="D11" s="346" t="s">
        <v>1201</v>
      </c>
      <c r="E11" s="337" t="s">
        <v>1140</v>
      </c>
      <c r="F11" s="336" t="s">
        <v>436</v>
      </c>
      <c r="G11" s="277" t="e">
        <f>+VLOOKUP(D11,#REF!,6,0)</f>
        <v>#REF!</v>
      </c>
      <c r="H11" s="277">
        <v>0</v>
      </c>
      <c r="I11" s="277">
        <v>0</v>
      </c>
      <c r="J11" s="265" t="e">
        <f>+VLOOKUP(C11,'122024'!$C$7:$U$366,19,0)</f>
        <v>#N/A</v>
      </c>
    </row>
    <row r="12" spans="1:10" ht="12" hidden="1" customHeight="1">
      <c r="A12" s="336" t="s">
        <v>15</v>
      </c>
      <c r="B12" s="336" t="s">
        <v>16</v>
      </c>
      <c r="C12" s="347" t="s">
        <v>1202</v>
      </c>
      <c r="D12" s="346" t="s">
        <v>1203</v>
      </c>
      <c r="E12" s="337" t="s">
        <v>1140</v>
      </c>
      <c r="F12" s="336" t="s">
        <v>437</v>
      </c>
      <c r="G12" s="277" t="e">
        <f>+VLOOKUP(D12,#REF!,6,0)</f>
        <v>#REF!</v>
      </c>
      <c r="H12" s="277">
        <v>0</v>
      </c>
      <c r="I12" s="277">
        <v>0</v>
      </c>
      <c r="J12" s="265" t="e">
        <f>+VLOOKUP(C12,'122024'!$C$7:$U$366,19,0)</f>
        <v>#N/A</v>
      </c>
    </row>
    <row r="13" spans="1:10" ht="12" hidden="1" customHeight="1">
      <c r="A13" s="336" t="s">
        <v>15</v>
      </c>
      <c r="B13" s="336"/>
      <c r="C13" s="346" t="s">
        <v>1204</v>
      </c>
      <c r="D13" s="346" t="s">
        <v>1205</v>
      </c>
      <c r="E13" s="337" t="s">
        <v>1140</v>
      </c>
      <c r="F13" s="336" t="s">
        <v>436</v>
      </c>
      <c r="G13" s="277" t="e">
        <f>+VLOOKUP(D13,#REF!,6,0)</f>
        <v>#REF!</v>
      </c>
      <c r="H13" s="277">
        <v>0</v>
      </c>
      <c r="I13" s="277">
        <v>0</v>
      </c>
      <c r="J13" s="265" t="e">
        <f>+VLOOKUP(C13,'122024'!$C$7:$U$366,19,0)</f>
        <v>#N/A</v>
      </c>
    </row>
    <row r="14" spans="1:10" ht="12" hidden="1" customHeight="1">
      <c r="A14" s="336" t="s">
        <v>15</v>
      </c>
      <c r="B14" s="336"/>
      <c r="C14" s="336" t="s">
        <v>1206</v>
      </c>
      <c r="D14" s="336" t="s">
        <v>1207</v>
      </c>
      <c r="E14" s="337" t="s">
        <v>1140</v>
      </c>
      <c r="F14" s="336" t="s">
        <v>436</v>
      </c>
      <c r="G14" s="277" t="e">
        <f>+VLOOKUP(D14,#REF!,6,0)</f>
        <v>#REF!</v>
      </c>
      <c r="H14" s="277">
        <v>0</v>
      </c>
      <c r="I14" s="277">
        <v>0</v>
      </c>
      <c r="J14" s="265" t="e">
        <f>+VLOOKUP(C14,'122024'!$C$7:$U$366,19,0)</f>
        <v>#N/A</v>
      </c>
    </row>
    <row r="15" spans="1:10" ht="12" hidden="1" customHeight="1">
      <c r="A15" s="336" t="s">
        <v>15</v>
      </c>
      <c r="B15" s="336" t="s">
        <v>20</v>
      </c>
      <c r="C15" s="336" t="s">
        <v>1208</v>
      </c>
      <c r="D15" s="336" t="s">
        <v>1209</v>
      </c>
      <c r="E15" s="337" t="s">
        <v>1140</v>
      </c>
      <c r="F15" s="336" t="s">
        <v>437</v>
      </c>
      <c r="G15" s="277" t="e">
        <f>+VLOOKUP(D15,#REF!,6,0)</f>
        <v>#REF!</v>
      </c>
      <c r="H15" s="277">
        <v>0</v>
      </c>
      <c r="I15" s="277">
        <v>0</v>
      </c>
      <c r="J15" s="265" t="e">
        <f>+VLOOKUP(C15,'122024'!$C$7:$U$366,19,0)</f>
        <v>#N/A</v>
      </c>
    </row>
    <row r="16" spans="1:10" ht="12" hidden="1" customHeight="1">
      <c r="A16" s="336" t="s">
        <v>15</v>
      </c>
      <c r="B16" s="336" t="s">
        <v>16</v>
      </c>
      <c r="C16" s="336" t="s">
        <v>1210</v>
      </c>
      <c r="D16" s="336" t="s">
        <v>1211</v>
      </c>
      <c r="E16" s="337" t="s">
        <v>1140</v>
      </c>
      <c r="F16" s="336" t="s">
        <v>437</v>
      </c>
      <c r="G16" s="277" t="e">
        <f>+VLOOKUP(D16,#REF!,6,0)</f>
        <v>#REF!</v>
      </c>
      <c r="H16" s="277">
        <v>0</v>
      </c>
      <c r="I16" s="277">
        <v>0</v>
      </c>
      <c r="J16" s="265" t="e">
        <f>+VLOOKUP(C16,'122024'!$C$7:$U$366,19,0)</f>
        <v>#N/A</v>
      </c>
    </row>
    <row r="17" spans="1:10" ht="12" hidden="1" customHeight="1">
      <c r="A17" s="336" t="s">
        <v>15</v>
      </c>
      <c r="B17" s="336"/>
      <c r="C17" s="336" t="s">
        <v>1212</v>
      </c>
      <c r="D17" s="336" t="s">
        <v>1213</v>
      </c>
      <c r="E17" s="337" t="s">
        <v>1140</v>
      </c>
      <c r="F17" s="336" t="s">
        <v>436</v>
      </c>
      <c r="G17" s="277" t="e">
        <f>+VLOOKUP(D17,#REF!,6,0)</f>
        <v>#REF!</v>
      </c>
      <c r="H17" s="277">
        <v>0</v>
      </c>
      <c r="I17" s="277">
        <v>0</v>
      </c>
      <c r="J17" s="265" t="e">
        <f>+VLOOKUP(C17,'122024'!$C$7:$U$366,19,0)</f>
        <v>#N/A</v>
      </c>
    </row>
    <row r="18" spans="1:10" ht="12" hidden="1" customHeight="1">
      <c r="A18" s="336" t="s">
        <v>15</v>
      </c>
      <c r="B18" s="336"/>
      <c r="C18" s="336" t="s">
        <v>1214</v>
      </c>
      <c r="D18" s="336" t="s">
        <v>1215</v>
      </c>
      <c r="E18" s="337" t="s">
        <v>1140</v>
      </c>
      <c r="F18" s="336" t="s">
        <v>436</v>
      </c>
      <c r="G18" s="277" t="e">
        <f>+VLOOKUP(D18,#REF!,6,0)</f>
        <v>#REF!</v>
      </c>
      <c r="H18" s="277">
        <v>0</v>
      </c>
      <c r="I18" s="277">
        <v>0</v>
      </c>
      <c r="J18" s="265" t="e">
        <f>+VLOOKUP(C18,'122024'!$C$7:$U$366,19,0)</f>
        <v>#N/A</v>
      </c>
    </row>
    <row r="19" spans="1:10" ht="12" hidden="1" customHeight="1">
      <c r="A19" s="336" t="s">
        <v>15</v>
      </c>
      <c r="B19" s="336"/>
      <c r="C19" s="336" t="s">
        <v>1216</v>
      </c>
      <c r="D19" s="336" t="s">
        <v>1217</v>
      </c>
      <c r="E19" s="337" t="s">
        <v>1140</v>
      </c>
      <c r="F19" s="336" t="s">
        <v>436</v>
      </c>
      <c r="G19" s="277" t="e">
        <f>+VLOOKUP(D19,#REF!,6,0)</f>
        <v>#REF!</v>
      </c>
      <c r="H19" s="277">
        <v>0</v>
      </c>
      <c r="I19" s="277">
        <v>0</v>
      </c>
      <c r="J19" s="265" t="e">
        <f>+VLOOKUP(C19,'122024'!$C$7:$U$366,19,0)</f>
        <v>#N/A</v>
      </c>
    </row>
    <row r="20" spans="1:10" ht="12" hidden="1" customHeight="1">
      <c r="A20" s="336" t="s">
        <v>15</v>
      </c>
      <c r="B20" s="336"/>
      <c r="C20" s="346" t="s">
        <v>1218</v>
      </c>
      <c r="D20" s="346" t="s">
        <v>1219</v>
      </c>
      <c r="E20" s="337" t="s">
        <v>1140</v>
      </c>
      <c r="F20" s="336" t="s">
        <v>436</v>
      </c>
      <c r="G20" s="277" t="e">
        <f>+VLOOKUP(D20,#REF!,6,0)</f>
        <v>#REF!</v>
      </c>
      <c r="H20" s="277">
        <v>0</v>
      </c>
      <c r="I20" s="277">
        <v>0</v>
      </c>
      <c r="J20" s="265" t="e">
        <f>+VLOOKUP(C20,'122024'!$C$7:$U$366,19,0)</f>
        <v>#N/A</v>
      </c>
    </row>
    <row r="21" spans="1:10" ht="12" hidden="1" customHeight="1">
      <c r="A21" s="336" t="s">
        <v>15</v>
      </c>
      <c r="B21" s="336" t="s">
        <v>17</v>
      </c>
      <c r="C21" s="336" t="s">
        <v>1220</v>
      </c>
      <c r="D21" s="336" t="s">
        <v>1221</v>
      </c>
      <c r="E21" s="337" t="s">
        <v>1140</v>
      </c>
      <c r="F21" s="336" t="s">
        <v>437</v>
      </c>
      <c r="G21" s="277" t="e">
        <f>+VLOOKUP(D21,#REF!,6,0)</f>
        <v>#REF!</v>
      </c>
      <c r="H21" s="277">
        <v>0</v>
      </c>
      <c r="I21" s="277">
        <v>0</v>
      </c>
      <c r="J21" s="265" t="e">
        <f>+VLOOKUP(C21,'122024'!$C$7:$U$366,19,0)</f>
        <v>#N/A</v>
      </c>
    </row>
    <row r="22" spans="1:10" ht="12" hidden="1" customHeight="1">
      <c r="A22" s="336" t="s">
        <v>15</v>
      </c>
      <c r="B22" s="336"/>
      <c r="C22" s="336" t="s">
        <v>1222</v>
      </c>
      <c r="D22" s="336" t="s">
        <v>1223</v>
      </c>
      <c r="E22" s="337" t="s">
        <v>1140</v>
      </c>
      <c r="F22" s="336" t="s">
        <v>436</v>
      </c>
      <c r="G22" s="277" t="e">
        <f>+VLOOKUP(D22,#REF!,6,0)</f>
        <v>#REF!</v>
      </c>
      <c r="H22" s="277">
        <v>0</v>
      </c>
      <c r="I22" s="277">
        <v>0</v>
      </c>
      <c r="J22" s="265" t="e">
        <f>+VLOOKUP(C22,'122024'!$C$7:$U$366,19,0)</f>
        <v>#N/A</v>
      </c>
    </row>
    <row r="23" spans="1:10" ht="12" hidden="1" customHeight="1">
      <c r="A23" s="336" t="s">
        <v>15</v>
      </c>
      <c r="B23" s="336" t="s">
        <v>17</v>
      </c>
      <c r="C23" s="336" t="s">
        <v>1224</v>
      </c>
      <c r="D23" s="336" t="s">
        <v>1225</v>
      </c>
      <c r="E23" s="337" t="s">
        <v>1140</v>
      </c>
      <c r="F23" s="336" t="s">
        <v>437</v>
      </c>
      <c r="G23" s="277" t="e">
        <f>+VLOOKUP(D23,#REF!,6,0)</f>
        <v>#REF!</v>
      </c>
      <c r="H23" s="277">
        <v>0</v>
      </c>
      <c r="I23" s="277">
        <v>0</v>
      </c>
      <c r="J23" s="265" t="e">
        <f>+VLOOKUP(C23,'122024'!$C$7:$U$366,19,0)</f>
        <v>#N/A</v>
      </c>
    </row>
    <row r="24" spans="1:10" ht="12" hidden="1" customHeight="1">
      <c r="A24" s="336" t="s">
        <v>15</v>
      </c>
      <c r="B24" s="336"/>
      <c r="C24" s="346" t="s">
        <v>1226</v>
      </c>
      <c r="D24" s="346" t="s">
        <v>1227</v>
      </c>
      <c r="E24" s="337" t="s">
        <v>1140</v>
      </c>
      <c r="F24" s="336" t="s">
        <v>436</v>
      </c>
      <c r="G24" s="277" t="e">
        <f>+VLOOKUP(D24,#REF!,6,0)</f>
        <v>#REF!</v>
      </c>
      <c r="H24" s="277">
        <v>0</v>
      </c>
      <c r="I24" s="277">
        <v>0</v>
      </c>
      <c r="J24" s="265" t="e">
        <f>+VLOOKUP(C24,'122024'!$C$7:$U$366,19,0)</f>
        <v>#N/A</v>
      </c>
    </row>
    <row r="25" spans="1:10" ht="12" hidden="1" customHeight="1">
      <c r="A25" s="336" t="s">
        <v>15</v>
      </c>
      <c r="B25" s="336" t="s">
        <v>17</v>
      </c>
      <c r="C25" s="346" t="s">
        <v>1228</v>
      </c>
      <c r="D25" s="346" t="s">
        <v>1229</v>
      </c>
      <c r="E25" s="337" t="s">
        <v>1140</v>
      </c>
      <c r="F25" s="336" t="s">
        <v>437</v>
      </c>
      <c r="G25" s="277" t="e">
        <f>+VLOOKUP(D25,#REF!,6,0)</f>
        <v>#REF!</v>
      </c>
      <c r="H25" s="277">
        <v>0</v>
      </c>
      <c r="I25" s="277">
        <v>0</v>
      </c>
      <c r="J25" s="265" t="e">
        <f>+VLOOKUP(C25,'122024'!$C$7:$U$366,19,0)</f>
        <v>#N/A</v>
      </c>
    </row>
    <row r="26" spans="1:10" ht="12" hidden="1" customHeight="1">
      <c r="A26" s="336" t="s">
        <v>15</v>
      </c>
      <c r="B26" s="336"/>
      <c r="C26" s="346" t="s">
        <v>1230</v>
      </c>
      <c r="D26" s="346" t="s">
        <v>1231</v>
      </c>
      <c r="E26" s="337" t="s">
        <v>1140</v>
      </c>
      <c r="F26" s="336" t="s">
        <v>436</v>
      </c>
      <c r="G26" s="277" t="e">
        <f>+VLOOKUP(D26,#REF!,6,0)</f>
        <v>#REF!</v>
      </c>
      <c r="H26" s="277">
        <v>0</v>
      </c>
      <c r="I26" s="277">
        <v>0</v>
      </c>
      <c r="J26" s="265" t="e">
        <f>+VLOOKUP(C26,'122024'!$C$7:$U$366,19,0)</f>
        <v>#N/A</v>
      </c>
    </row>
    <row r="27" spans="1:10" ht="12" hidden="1" customHeight="1">
      <c r="A27" s="336" t="s">
        <v>15</v>
      </c>
      <c r="B27" s="336" t="s">
        <v>17</v>
      </c>
      <c r="C27" s="346" t="s">
        <v>1232</v>
      </c>
      <c r="D27" s="346" t="s">
        <v>1233</v>
      </c>
      <c r="E27" s="337" t="s">
        <v>1140</v>
      </c>
      <c r="F27" s="336" t="s">
        <v>437</v>
      </c>
      <c r="G27" s="277" t="e">
        <f>+VLOOKUP(D27,#REF!,6,0)</f>
        <v>#REF!</v>
      </c>
      <c r="H27" s="277">
        <v>0</v>
      </c>
      <c r="I27" s="277">
        <v>0</v>
      </c>
      <c r="J27" s="265" t="e">
        <f>+VLOOKUP(C27,'122024'!$C$7:$U$366,19,0)</f>
        <v>#N/A</v>
      </c>
    </row>
    <row r="28" spans="1:10" ht="12" hidden="1" customHeight="1">
      <c r="A28" s="336" t="s">
        <v>15</v>
      </c>
      <c r="B28" s="336"/>
      <c r="C28" s="346" t="s">
        <v>1234</v>
      </c>
      <c r="D28" s="346" t="s">
        <v>1235</v>
      </c>
      <c r="E28" s="337" t="s">
        <v>1140</v>
      </c>
      <c r="F28" s="336" t="s">
        <v>436</v>
      </c>
      <c r="G28" s="277" t="e">
        <f>+VLOOKUP(D28,#REF!,6,0)</f>
        <v>#REF!</v>
      </c>
      <c r="H28" s="277">
        <v>0</v>
      </c>
      <c r="I28" s="277">
        <v>0</v>
      </c>
      <c r="J28" s="265" t="e">
        <f>+VLOOKUP(C28,'122024'!$C$7:$U$366,19,0)</f>
        <v>#N/A</v>
      </c>
    </row>
    <row r="29" spans="1:10" ht="12" hidden="1" customHeight="1">
      <c r="A29" s="336" t="s">
        <v>15</v>
      </c>
      <c r="B29" s="336"/>
      <c r="C29" s="346" t="s">
        <v>1236</v>
      </c>
      <c r="D29" s="346" t="s">
        <v>1237</v>
      </c>
      <c r="E29" s="337" t="s">
        <v>1140</v>
      </c>
      <c r="F29" s="336" t="s">
        <v>436</v>
      </c>
      <c r="G29" s="277" t="e">
        <f>+VLOOKUP(D29,#REF!,6,0)</f>
        <v>#REF!</v>
      </c>
      <c r="H29" s="277">
        <v>0</v>
      </c>
      <c r="I29" s="277">
        <v>0</v>
      </c>
      <c r="J29" s="265" t="e">
        <f>+VLOOKUP(C29,'122024'!$C$7:$U$366,19,0)</f>
        <v>#N/A</v>
      </c>
    </row>
    <row r="30" spans="1:10" ht="12" hidden="1" customHeight="1">
      <c r="A30" s="336" t="s">
        <v>15</v>
      </c>
      <c r="B30" s="336" t="s">
        <v>17</v>
      </c>
      <c r="C30" s="346" t="s">
        <v>1238</v>
      </c>
      <c r="D30" s="346" t="s">
        <v>1239</v>
      </c>
      <c r="E30" s="337" t="s">
        <v>1140</v>
      </c>
      <c r="F30" s="336" t="s">
        <v>437</v>
      </c>
      <c r="G30" s="277" t="e">
        <f>+VLOOKUP(D30,#REF!,6,0)</f>
        <v>#REF!</v>
      </c>
      <c r="H30" s="277">
        <v>0</v>
      </c>
      <c r="I30" s="277">
        <v>0</v>
      </c>
      <c r="J30" s="265" t="e">
        <f>+VLOOKUP(C30,'122024'!$C$7:$U$366,19,0)</f>
        <v>#N/A</v>
      </c>
    </row>
    <row r="31" spans="1:10" ht="12" hidden="1" customHeight="1">
      <c r="A31" s="336" t="s">
        <v>15</v>
      </c>
      <c r="B31" s="336"/>
      <c r="C31" s="346" t="s">
        <v>1240</v>
      </c>
      <c r="D31" s="346" t="s">
        <v>1241</v>
      </c>
      <c r="E31" s="337" t="s">
        <v>1140</v>
      </c>
      <c r="F31" s="336" t="s">
        <v>436</v>
      </c>
      <c r="G31" s="277" t="e">
        <f>+VLOOKUP(D31,#REF!,6,0)</f>
        <v>#REF!</v>
      </c>
      <c r="H31" s="277">
        <v>0</v>
      </c>
      <c r="I31" s="277">
        <v>0</v>
      </c>
      <c r="J31" s="265" t="e">
        <f>+VLOOKUP(C31,'122024'!$C$7:$U$366,19,0)</f>
        <v>#N/A</v>
      </c>
    </row>
    <row r="32" spans="1:10" ht="12" hidden="1" customHeight="1">
      <c r="A32" s="336" t="s">
        <v>15</v>
      </c>
      <c r="B32" s="336" t="s">
        <v>17</v>
      </c>
      <c r="C32" s="346" t="s">
        <v>1242</v>
      </c>
      <c r="D32" s="346" t="s">
        <v>1243</v>
      </c>
      <c r="E32" s="337" t="s">
        <v>1140</v>
      </c>
      <c r="F32" s="336" t="s">
        <v>437</v>
      </c>
      <c r="G32" s="277" t="e">
        <f>+VLOOKUP(D32,#REF!,6,0)</f>
        <v>#REF!</v>
      </c>
      <c r="H32" s="277">
        <v>0</v>
      </c>
      <c r="I32" s="277">
        <v>0</v>
      </c>
      <c r="J32" s="265" t="e">
        <f>+VLOOKUP(C32,'122024'!$C$7:$U$366,19,0)</f>
        <v>#N/A</v>
      </c>
    </row>
    <row r="33" spans="1:10" ht="12" hidden="1" customHeight="1">
      <c r="A33" s="336" t="s">
        <v>15</v>
      </c>
      <c r="B33" s="336"/>
      <c r="C33" s="346" t="s">
        <v>1244</v>
      </c>
      <c r="D33" s="346" t="s">
        <v>1245</v>
      </c>
      <c r="E33" s="337" t="s">
        <v>1140</v>
      </c>
      <c r="F33" s="336" t="s">
        <v>436</v>
      </c>
      <c r="G33" s="277" t="e">
        <f>+VLOOKUP(D33,#REF!,6,0)</f>
        <v>#REF!</v>
      </c>
      <c r="H33" s="277">
        <v>0</v>
      </c>
      <c r="I33" s="277">
        <v>0</v>
      </c>
      <c r="J33" s="265" t="e">
        <f>+VLOOKUP(C33,'122024'!$C$7:$U$366,19,0)</f>
        <v>#N/A</v>
      </c>
    </row>
    <row r="34" spans="1:10" ht="12" hidden="1" customHeight="1">
      <c r="A34" s="336" t="s">
        <v>15</v>
      </c>
      <c r="B34" s="336" t="s">
        <v>17</v>
      </c>
      <c r="C34" s="346" t="s">
        <v>1246</v>
      </c>
      <c r="D34" s="346" t="s">
        <v>1247</v>
      </c>
      <c r="E34" s="337" t="s">
        <v>1140</v>
      </c>
      <c r="F34" s="336" t="s">
        <v>437</v>
      </c>
      <c r="G34" s="277" t="e">
        <f>+VLOOKUP(D34,#REF!,6,0)</f>
        <v>#REF!</v>
      </c>
      <c r="H34" s="277">
        <v>0</v>
      </c>
      <c r="I34" s="277">
        <v>0</v>
      </c>
      <c r="J34" s="265" t="e">
        <f>+VLOOKUP(C34,'122024'!$C$7:$U$366,19,0)</f>
        <v>#N/A</v>
      </c>
    </row>
    <row r="35" spans="1:10" ht="12" hidden="1" customHeight="1">
      <c r="A35" s="336" t="s">
        <v>15</v>
      </c>
      <c r="B35" s="336"/>
      <c r="C35" s="346" t="s">
        <v>1248</v>
      </c>
      <c r="D35" s="346" t="s">
        <v>1249</v>
      </c>
      <c r="E35" s="337" t="s">
        <v>1140</v>
      </c>
      <c r="F35" s="336" t="s">
        <v>436</v>
      </c>
      <c r="G35" s="277" t="e">
        <f>+VLOOKUP(D35,#REF!,6,0)</f>
        <v>#REF!</v>
      </c>
      <c r="H35" s="277">
        <v>0</v>
      </c>
      <c r="I35" s="277">
        <v>0</v>
      </c>
      <c r="J35" s="265" t="e">
        <f>+VLOOKUP(C35,'122024'!$C$7:$U$366,19,0)</f>
        <v>#N/A</v>
      </c>
    </row>
    <row r="36" spans="1:10" ht="12" hidden="1" customHeight="1">
      <c r="A36" s="336" t="s">
        <v>15</v>
      </c>
      <c r="B36" s="336" t="s">
        <v>17</v>
      </c>
      <c r="C36" s="346" t="s">
        <v>1250</v>
      </c>
      <c r="D36" s="346" t="s">
        <v>1251</v>
      </c>
      <c r="E36" s="337" t="s">
        <v>1140</v>
      </c>
      <c r="F36" s="336" t="s">
        <v>437</v>
      </c>
      <c r="G36" s="277" t="e">
        <f>+VLOOKUP(D36,#REF!,6,0)</f>
        <v>#REF!</v>
      </c>
      <c r="H36" s="277">
        <v>0</v>
      </c>
      <c r="I36" s="277">
        <v>0</v>
      </c>
      <c r="J36" s="265" t="e">
        <f>+VLOOKUP(C36,'122024'!$C$7:$U$366,19,0)</f>
        <v>#N/A</v>
      </c>
    </row>
    <row r="37" spans="1:10" ht="12" hidden="1" customHeight="1">
      <c r="A37" s="336" t="s">
        <v>15</v>
      </c>
      <c r="B37" s="336"/>
      <c r="C37" s="346" t="s">
        <v>1252</v>
      </c>
      <c r="D37" s="346" t="s">
        <v>1253</v>
      </c>
      <c r="E37" s="337" t="s">
        <v>1140</v>
      </c>
      <c r="F37" s="336" t="s">
        <v>436</v>
      </c>
      <c r="G37" s="277" t="e">
        <f>+VLOOKUP(D37,#REF!,6,0)</f>
        <v>#REF!</v>
      </c>
      <c r="H37" s="277">
        <v>0</v>
      </c>
      <c r="I37" s="277">
        <v>0</v>
      </c>
      <c r="J37" s="265" t="e">
        <f>+VLOOKUP(C37,'122024'!$C$7:$U$366,19,0)</f>
        <v>#N/A</v>
      </c>
    </row>
    <row r="38" spans="1:10" ht="12" hidden="1" customHeight="1">
      <c r="A38" s="336" t="s">
        <v>15</v>
      </c>
      <c r="B38" s="336"/>
      <c r="C38" s="346" t="s">
        <v>1254</v>
      </c>
      <c r="D38" s="346" t="s">
        <v>1255</v>
      </c>
      <c r="E38" s="337" t="s">
        <v>1140</v>
      </c>
      <c r="F38" s="336" t="s">
        <v>436</v>
      </c>
      <c r="G38" s="277" t="e">
        <f>+VLOOKUP(D38,#REF!,6,0)</f>
        <v>#REF!</v>
      </c>
      <c r="H38" s="277">
        <v>0</v>
      </c>
      <c r="I38" s="277">
        <v>0</v>
      </c>
      <c r="J38" s="265" t="e">
        <f>+VLOOKUP(C38,'122024'!$C$7:$U$366,19,0)</f>
        <v>#N/A</v>
      </c>
    </row>
    <row r="39" spans="1:10" ht="12" hidden="1" customHeight="1">
      <c r="A39" s="336" t="s">
        <v>15</v>
      </c>
      <c r="B39" s="336" t="s">
        <v>17</v>
      </c>
      <c r="C39" s="346" t="s">
        <v>1256</v>
      </c>
      <c r="D39" s="346" t="s">
        <v>1257</v>
      </c>
      <c r="E39" s="337" t="s">
        <v>1140</v>
      </c>
      <c r="F39" s="336" t="s">
        <v>437</v>
      </c>
      <c r="G39" s="277" t="e">
        <f>+VLOOKUP(D39,#REF!,6,0)</f>
        <v>#REF!</v>
      </c>
      <c r="H39" s="277">
        <v>0</v>
      </c>
      <c r="I39" s="277">
        <v>0</v>
      </c>
      <c r="J39" s="265" t="e">
        <f>+VLOOKUP(C39,'122024'!$C$7:$U$366,19,0)</f>
        <v>#N/A</v>
      </c>
    </row>
    <row r="40" spans="1:10" ht="12" hidden="1" customHeight="1">
      <c r="A40" s="336" t="s">
        <v>15</v>
      </c>
      <c r="B40" s="336"/>
      <c r="C40" s="346" t="s">
        <v>1258</v>
      </c>
      <c r="D40" s="346" t="s">
        <v>1259</v>
      </c>
      <c r="E40" s="337" t="s">
        <v>1140</v>
      </c>
      <c r="F40" s="336" t="s">
        <v>436</v>
      </c>
      <c r="G40" s="277" t="e">
        <f>+VLOOKUP(D40,#REF!,6,0)</f>
        <v>#REF!</v>
      </c>
      <c r="H40" s="277"/>
      <c r="I40" s="277"/>
      <c r="J40" s="265" t="e">
        <f>+VLOOKUP(C40,'122024'!$C$7:$U$366,19,0)</f>
        <v>#N/A</v>
      </c>
    </row>
    <row r="41" spans="1:10" ht="12" hidden="1" customHeight="1">
      <c r="A41" s="336" t="s">
        <v>15</v>
      </c>
      <c r="B41" s="336"/>
      <c r="C41" s="346" t="s">
        <v>1260</v>
      </c>
      <c r="D41" s="346" t="s">
        <v>1261</v>
      </c>
      <c r="E41" s="337" t="s">
        <v>1140</v>
      </c>
      <c r="F41" s="336" t="s">
        <v>436</v>
      </c>
      <c r="G41" s="277" t="e">
        <f>+VLOOKUP(D41,#REF!,6,0)</f>
        <v>#REF!</v>
      </c>
      <c r="H41" s="277"/>
      <c r="I41" s="277"/>
      <c r="J41" s="265" t="e">
        <f>+VLOOKUP(C41,'122024'!$C$7:$U$366,19,0)</f>
        <v>#N/A</v>
      </c>
    </row>
    <row r="42" spans="1:10" ht="12" hidden="1" customHeight="1">
      <c r="A42" s="336" t="s">
        <v>15</v>
      </c>
      <c r="B42" s="336"/>
      <c r="C42" s="346" t="s">
        <v>1262</v>
      </c>
      <c r="D42" s="346" t="s">
        <v>1263</v>
      </c>
      <c r="E42" s="337" t="s">
        <v>1140</v>
      </c>
      <c r="F42" s="336" t="s">
        <v>436</v>
      </c>
      <c r="G42" s="277" t="e">
        <f>+VLOOKUP(D42,#REF!,6,0)</f>
        <v>#REF!</v>
      </c>
      <c r="H42" s="277"/>
      <c r="I42" s="277"/>
      <c r="J42" s="265" t="e">
        <f>+VLOOKUP(C42,'122024'!$C$7:$U$366,19,0)</f>
        <v>#N/A</v>
      </c>
    </row>
    <row r="43" spans="1:10" ht="12" hidden="1" customHeight="1">
      <c r="A43" s="336" t="s">
        <v>15</v>
      </c>
      <c r="B43" s="336"/>
      <c r="C43" s="346" t="s">
        <v>1264</v>
      </c>
      <c r="D43" s="346" t="s">
        <v>1263</v>
      </c>
      <c r="E43" s="337" t="s">
        <v>1140</v>
      </c>
      <c r="F43" s="336" t="s">
        <v>436</v>
      </c>
      <c r="G43" s="277" t="e">
        <f>+VLOOKUP(D43,#REF!,6,0)</f>
        <v>#REF!</v>
      </c>
      <c r="H43" s="277"/>
      <c r="I43" s="277"/>
      <c r="J43" s="265" t="e">
        <f>+VLOOKUP(C43,'122024'!$C$7:$U$366,19,0)</f>
        <v>#N/A</v>
      </c>
    </row>
    <row r="44" spans="1:10" ht="12" hidden="1" customHeight="1">
      <c r="A44" s="336" t="s">
        <v>15</v>
      </c>
      <c r="B44" s="336" t="s">
        <v>17</v>
      </c>
      <c r="C44" s="346" t="s">
        <v>1265</v>
      </c>
      <c r="D44" s="346" t="s">
        <v>1266</v>
      </c>
      <c r="E44" s="337" t="s">
        <v>1140</v>
      </c>
      <c r="F44" s="336" t="s">
        <v>437</v>
      </c>
      <c r="G44" s="277" t="e">
        <f>+VLOOKUP(D44,#REF!,6,0)</f>
        <v>#REF!</v>
      </c>
      <c r="H44" s="277"/>
      <c r="I44" s="277"/>
      <c r="J44" s="265" t="e">
        <f>+VLOOKUP(C44,'122024'!$C$7:$U$366,19,0)</f>
        <v>#N/A</v>
      </c>
    </row>
    <row r="45" spans="1:10" ht="12" hidden="1" customHeight="1">
      <c r="A45" s="336" t="s">
        <v>15</v>
      </c>
      <c r="B45" s="336" t="s">
        <v>17</v>
      </c>
      <c r="C45" s="346" t="s">
        <v>1267</v>
      </c>
      <c r="D45" s="346" t="s">
        <v>1268</v>
      </c>
      <c r="E45" s="337" t="s">
        <v>1140</v>
      </c>
      <c r="F45" s="336" t="s">
        <v>437</v>
      </c>
      <c r="G45" s="277" t="e">
        <f>+VLOOKUP(D45,#REF!,6,0)</f>
        <v>#REF!</v>
      </c>
      <c r="H45" s="277"/>
      <c r="I45" s="277"/>
      <c r="J45" s="265" t="e">
        <f>+VLOOKUP(C45,'122024'!$C$7:$U$366,19,0)</f>
        <v>#N/A</v>
      </c>
    </row>
    <row r="46" spans="1:10" ht="12" hidden="1" customHeight="1">
      <c r="A46" s="336" t="s">
        <v>15</v>
      </c>
      <c r="B46" s="336"/>
      <c r="C46" s="346" t="s">
        <v>1269</v>
      </c>
      <c r="D46" s="346" t="s">
        <v>1270</v>
      </c>
      <c r="E46" s="337" t="s">
        <v>1140</v>
      </c>
      <c r="F46" s="336" t="s">
        <v>436</v>
      </c>
      <c r="G46" s="277" t="e">
        <f>+VLOOKUP(D46,#REF!,6,0)</f>
        <v>#REF!</v>
      </c>
      <c r="H46" s="277"/>
      <c r="I46" s="277"/>
      <c r="J46" s="265" t="e">
        <f>+VLOOKUP(C46,'122024'!$C$7:$U$366,19,0)</f>
        <v>#N/A</v>
      </c>
    </row>
    <row r="47" spans="1:10" ht="12" hidden="1" customHeight="1">
      <c r="A47" s="336" t="s">
        <v>15</v>
      </c>
      <c r="B47" s="336"/>
      <c r="C47" s="346" t="s">
        <v>1271</v>
      </c>
      <c r="D47" s="346" t="s">
        <v>1272</v>
      </c>
      <c r="E47" s="337" t="s">
        <v>1140</v>
      </c>
      <c r="F47" s="336" t="s">
        <v>436</v>
      </c>
      <c r="G47" s="277" t="e">
        <f>+VLOOKUP(D47,#REF!,6,0)</f>
        <v>#REF!</v>
      </c>
      <c r="H47" s="277"/>
      <c r="I47" s="277"/>
      <c r="J47" s="265" t="e">
        <f>+VLOOKUP(C47,'122024'!$C$7:$U$366,19,0)</f>
        <v>#N/A</v>
      </c>
    </row>
    <row r="48" spans="1:10" ht="12" hidden="1" customHeight="1">
      <c r="A48" s="336" t="s">
        <v>15</v>
      </c>
      <c r="B48" s="336" t="s">
        <v>17</v>
      </c>
      <c r="C48" s="346" t="s">
        <v>1273</v>
      </c>
      <c r="D48" s="346" t="s">
        <v>1274</v>
      </c>
      <c r="E48" s="337" t="s">
        <v>1140</v>
      </c>
      <c r="F48" s="336" t="s">
        <v>437</v>
      </c>
      <c r="G48" s="277" t="e">
        <f>+VLOOKUP(D48,#REF!,6,0)</f>
        <v>#REF!</v>
      </c>
      <c r="H48" s="277"/>
      <c r="I48" s="277"/>
      <c r="J48" s="265" t="e">
        <f>+VLOOKUP(C48,'122024'!$C$7:$U$366,19,0)</f>
        <v>#N/A</v>
      </c>
    </row>
    <row r="49" spans="1:10" ht="12" hidden="1" customHeight="1">
      <c r="A49" s="336" t="s">
        <v>15</v>
      </c>
      <c r="B49" s="336"/>
      <c r="C49" s="346" t="s">
        <v>1275</v>
      </c>
      <c r="D49" s="346" t="s">
        <v>1276</v>
      </c>
      <c r="E49" s="337" t="s">
        <v>1140</v>
      </c>
      <c r="F49" s="336" t="s">
        <v>436</v>
      </c>
      <c r="G49" s="277" t="e">
        <f>+VLOOKUP(D49,#REF!,6,0)</f>
        <v>#REF!</v>
      </c>
      <c r="H49" s="277"/>
      <c r="I49" s="277"/>
      <c r="J49" s="265" t="e">
        <f>+VLOOKUP(C49,'122024'!$C$7:$U$366,19,0)</f>
        <v>#N/A</v>
      </c>
    </row>
    <row r="50" spans="1:10" ht="12" hidden="1" customHeight="1">
      <c r="A50" s="336" t="s">
        <v>15</v>
      </c>
      <c r="B50" s="336"/>
      <c r="C50" s="346" t="s">
        <v>1277</v>
      </c>
      <c r="D50" s="346" t="s">
        <v>1278</v>
      </c>
      <c r="E50" s="337" t="s">
        <v>1140</v>
      </c>
      <c r="F50" s="336" t="s">
        <v>436</v>
      </c>
      <c r="G50" s="277" t="e">
        <f>+VLOOKUP(D50,#REF!,6,0)</f>
        <v>#REF!</v>
      </c>
      <c r="H50" s="277"/>
      <c r="I50" s="277"/>
      <c r="J50" s="265" t="e">
        <f>+VLOOKUP(C50,'122024'!$C$7:$U$366,19,0)</f>
        <v>#N/A</v>
      </c>
    </row>
    <row r="51" spans="1:10" ht="12" hidden="1" customHeight="1">
      <c r="A51" s="336" t="s">
        <v>15</v>
      </c>
      <c r="B51" s="336"/>
      <c r="C51" s="346" t="s">
        <v>1279</v>
      </c>
      <c r="D51" s="346" t="s">
        <v>1280</v>
      </c>
      <c r="E51" s="337" t="s">
        <v>1140</v>
      </c>
      <c r="F51" s="336" t="s">
        <v>436</v>
      </c>
      <c r="G51" s="277" t="e">
        <f>+VLOOKUP(D51,#REF!,6,0)</f>
        <v>#REF!</v>
      </c>
      <c r="H51" s="277"/>
      <c r="I51" s="277"/>
      <c r="J51" s="265" t="e">
        <f>+VLOOKUP(C51,'122024'!$C$7:$U$366,19,0)</f>
        <v>#N/A</v>
      </c>
    </row>
    <row r="52" spans="1:10" ht="12" hidden="1" customHeight="1">
      <c r="A52" s="336" t="s">
        <v>15</v>
      </c>
      <c r="B52" s="336" t="s">
        <v>18</v>
      </c>
      <c r="C52" s="346" t="s">
        <v>1281</v>
      </c>
      <c r="D52" s="346" t="s">
        <v>1282</v>
      </c>
      <c r="E52" s="337" t="s">
        <v>1140</v>
      </c>
      <c r="F52" s="336" t="s">
        <v>437</v>
      </c>
      <c r="G52" s="277" t="e">
        <f>+VLOOKUP(D52,#REF!,6,0)</f>
        <v>#REF!</v>
      </c>
      <c r="H52" s="277"/>
      <c r="I52" s="277"/>
      <c r="J52" s="265" t="e">
        <f>+VLOOKUP(C52,'122024'!$C$7:$U$366,19,0)</f>
        <v>#N/A</v>
      </c>
    </row>
    <row r="53" spans="1:10" ht="12" hidden="1" customHeight="1">
      <c r="A53" s="336" t="s">
        <v>15</v>
      </c>
      <c r="B53" s="336"/>
      <c r="C53" s="346" t="s">
        <v>1283</v>
      </c>
      <c r="D53" s="346" t="s">
        <v>1284</v>
      </c>
      <c r="E53" s="337" t="s">
        <v>1140</v>
      </c>
      <c r="F53" s="336" t="s">
        <v>436</v>
      </c>
      <c r="G53" s="277" t="e">
        <f>+VLOOKUP(D53,#REF!,6,0)</f>
        <v>#REF!</v>
      </c>
      <c r="H53" s="277"/>
      <c r="I53" s="277"/>
      <c r="J53" s="265" t="e">
        <f>+VLOOKUP(C53,'122024'!$C$7:$U$366,19,0)</f>
        <v>#N/A</v>
      </c>
    </row>
    <row r="54" spans="1:10" ht="12" hidden="1" customHeight="1">
      <c r="A54" s="336" t="s">
        <v>15</v>
      </c>
      <c r="B54" s="336" t="s">
        <v>18</v>
      </c>
      <c r="C54" s="346" t="s">
        <v>1285</v>
      </c>
      <c r="D54" s="346" t="s">
        <v>1286</v>
      </c>
      <c r="E54" s="337" t="s">
        <v>1140</v>
      </c>
      <c r="F54" s="336" t="s">
        <v>437</v>
      </c>
      <c r="G54" s="277" t="e">
        <f>+VLOOKUP(D54,#REF!,6,0)</f>
        <v>#REF!</v>
      </c>
      <c r="H54" s="277"/>
      <c r="I54" s="277"/>
      <c r="J54" s="265" t="e">
        <f>+VLOOKUP(C54,'122024'!$C$7:$U$366,19,0)</f>
        <v>#N/A</v>
      </c>
    </row>
    <row r="55" spans="1:10" ht="12" hidden="1" customHeight="1">
      <c r="A55" s="336" t="s">
        <v>15</v>
      </c>
      <c r="B55" s="336"/>
      <c r="C55" s="346" t="s">
        <v>1287</v>
      </c>
      <c r="D55" s="346" t="s">
        <v>1288</v>
      </c>
      <c r="E55" s="337" t="s">
        <v>1140</v>
      </c>
      <c r="F55" s="336" t="s">
        <v>436</v>
      </c>
      <c r="G55" s="277" t="e">
        <f>+VLOOKUP(D55,#REF!,6,0)</f>
        <v>#REF!</v>
      </c>
      <c r="H55" s="277">
        <v>0</v>
      </c>
      <c r="I55" s="277">
        <v>0</v>
      </c>
      <c r="J55" s="265" t="e">
        <f>+VLOOKUP(C55,'122024'!$C$7:$U$366,19,0)</f>
        <v>#N/A</v>
      </c>
    </row>
    <row r="56" spans="1:10" ht="12" hidden="1" customHeight="1">
      <c r="A56" s="336" t="s">
        <v>15</v>
      </c>
      <c r="B56" s="336" t="s">
        <v>18</v>
      </c>
      <c r="C56" s="346" t="s">
        <v>1289</v>
      </c>
      <c r="D56" s="346" t="s">
        <v>1290</v>
      </c>
      <c r="E56" s="337" t="s">
        <v>1140</v>
      </c>
      <c r="F56" s="336" t="s">
        <v>437</v>
      </c>
      <c r="G56" s="277" t="e">
        <f>+VLOOKUP(D56,#REF!,6,0)</f>
        <v>#REF!</v>
      </c>
      <c r="H56" s="277">
        <v>0</v>
      </c>
      <c r="I56" s="277">
        <v>0</v>
      </c>
      <c r="J56" s="265" t="e">
        <f>+VLOOKUP(C56,'122024'!$C$7:$U$366,19,0)</f>
        <v>#N/A</v>
      </c>
    </row>
    <row r="57" spans="1:10" ht="12" hidden="1" customHeight="1">
      <c r="A57" s="336" t="s">
        <v>15</v>
      </c>
      <c r="B57" s="336"/>
      <c r="C57" s="346" t="s">
        <v>1291</v>
      </c>
      <c r="D57" s="346" t="s">
        <v>1292</v>
      </c>
      <c r="E57" s="337" t="s">
        <v>1140</v>
      </c>
      <c r="F57" s="336" t="s">
        <v>436</v>
      </c>
      <c r="G57" s="277" t="e">
        <f>+VLOOKUP(D57,#REF!,6,0)</f>
        <v>#REF!</v>
      </c>
      <c r="H57" s="277">
        <v>0</v>
      </c>
      <c r="I57" s="277">
        <v>0</v>
      </c>
      <c r="J57" s="265" t="e">
        <f>+VLOOKUP(C57,'122024'!$C$7:$U$366,19,0)</f>
        <v>#N/A</v>
      </c>
    </row>
    <row r="58" spans="1:10" ht="12" hidden="1" customHeight="1">
      <c r="A58" s="336" t="s">
        <v>15</v>
      </c>
      <c r="B58" s="336" t="s">
        <v>18</v>
      </c>
      <c r="C58" s="346" t="s">
        <v>1293</v>
      </c>
      <c r="D58" s="346" t="s">
        <v>1294</v>
      </c>
      <c r="E58" s="337" t="s">
        <v>1140</v>
      </c>
      <c r="F58" s="336" t="s">
        <v>437</v>
      </c>
      <c r="G58" s="277" t="e">
        <f>+VLOOKUP(D58,#REF!,6,0)</f>
        <v>#REF!</v>
      </c>
      <c r="H58" s="277">
        <v>0</v>
      </c>
      <c r="I58" s="277">
        <v>0</v>
      </c>
      <c r="J58" s="265" t="e">
        <f>+VLOOKUP(C58,'122024'!$C$7:$U$366,19,0)</f>
        <v>#N/A</v>
      </c>
    </row>
    <row r="59" spans="1:10" ht="12" hidden="1" customHeight="1">
      <c r="A59" s="336" t="s">
        <v>15</v>
      </c>
      <c r="B59" s="336"/>
      <c r="C59" s="346" t="s">
        <v>1295</v>
      </c>
      <c r="D59" s="346" t="s">
        <v>1296</v>
      </c>
      <c r="E59" s="337" t="s">
        <v>1140</v>
      </c>
      <c r="F59" s="336" t="s">
        <v>436</v>
      </c>
      <c r="G59" s="277" t="e">
        <f>+VLOOKUP(D59,#REF!,6,0)</f>
        <v>#REF!</v>
      </c>
      <c r="H59" s="277">
        <v>0</v>
      </c>
      <c r="I59" s="277">
        <v>0</v>
      </c>
      <c r="J59" s="265" t="e">
        <f>+VLOOKUP(C59,'122024'!$C$7:$U$366,19,0)</f>
        <v>#N/A</v>
      </c>
    </row>
    <row r="60" spans="1:10" ht="12" hidden="1" customHeight="1">
      <c r="A60" s="336" t="s">
        <v>15</v>
      </c>
      <c r="B60" s="336" t="s">
        <v>18</v>
      </c>
      <c r="C60" s="346" t="s">
        <v>1297</v>
      </c>
      <c r="D60" s="346" t="s">
        <v>1298</v>
      </c>
      <c r="E60" s="337" t="s">
        <v>1140</v>
      </c>
      <c r="F60" s="336" t="s">
        <v>437</v>
      </c>
      <c r="G60" s="277" t="e">
        <f>+VLOOKUP(D60,#REF!,6,0)</f>
        <v>#REF!</v>
      </c>
      <c r="H60" s="277">
        <v>0</v>
      </c>
      <c r="I60" s="277">
        <v>0</v>
      </c>
      <c r="J60" s="265" t="e">
        <f>+VLOOKUP(C60,'122024'!$C$7:$U$366,19,0)</f>
        <v>#N/A</v>
      </c>
    </row>
    <row r="61" spans="1:10" ht="12" hidden="1" customHeight="1">
      <c r="A61" s="336" t="s">
        <v>15</v>
      </c>
      <c r="B61" s="336"/>
      <c r="C61" s="346" t="s">
        <v>1299</v>
      </c>
      <c r="D61" s="346" t="s">
        <v>1300</v>
      </c>
      <c r="E61" s="337" t="s">
        <v>1140</v>
      </c>
      <c r="F61" s="336" t="s">
        <v>436</v>
      </c>
      <c r="G61" s="277" t="e">
        <f>+VLOOKUP(D61,#REF!,6,0)</f>
        <v>#REF!</v>
      </c>
      <c r="H61" s="277">
        <v>0</v>
      </c>
      <c r="I61" s="277">
        <v>0</v>
      </c>
      <c r="J61" s="265" t="e">
        <f>+VLOOKUP(C61,'122024'!$C$7:$U$366,19,0)</f>
        <v>#N/A</v>
      </c>
    </row>
    <row r="62" spans="1:10" ht="12" hidden="1" customHeight="1">
      <c r="A62" s="336" t="s">
        <v>15</v>
      </c>
      <c r="B62" s="336" t="s">
        <v>18</v>
      </c>
      <c r="C62" s="346" t="s">
        <v>1301</v>
      </c>
      <c r="D62" s="346" t="s">
        <v>1302</v>
      </c>
      <c r="E62" s="337" t="s">
        <v>1140</v>
      </c>
      <c r="F62" s="336" t="s">
        <v>437</v>
      </c>
      <c r="G62" s="277" t="e">
        <f>+VLOOKUP(D62,#REF!,6,0)</f>
        <v>#REF!</v>
      </c>
      <c r="H62" s="277">
        <v>0</v>
      </c>
      <c r="I62" s="277">
        <v>0</v>
      </c>
      <c r="J62" s="265" t="e">
        <f>+VLOOKUP(C62,'122024'!$C$7:$U$366,19,0)</f>
        <v>#N/A</v>
      </c>
    </row>
    <row r="63" spans="1:10" ht="12" hidden="1" customHeight="1">
      <c r="A63" s="336" t="s">
        <v>15</v>
      </c>
      <c r="B63" s="336"/>
      <c r="C63" s="346" t="s">
        <v>1303</v>
      </c>
      <c r="D63" s="346" t="s">
        <v>1304</v>
      </c>
      <c r="E63" s="337" t="s">
        <v>1140</v>
      </c>
      <c r="F63" s="336" t="s">
        <v>436</v>
      </c>
      <c r="G63" s="277" t="e">
        <f>+VLOOKUP(D63,#REF!,6,0)</f>
        <v>#REF!</v>
      </c>
      <c r="H63" s="277">
        <v>0</v>
      </c>
      <c r="I63" s="277">
        <v>0</v>
      </c>
      <c r="J63" s="265" t="e">
        <f>+VLOOKUP(C63,'122024'!$C$7:$U$366,19,0)</f>
        <v>#N/A</v>
      </c>
    </row>
    <row r="64" spans="1:10" ht="12" hidden="1" customHeight="1">
      <c r="A64" s="336" t="s">
        <v>15</v>
      </c>
      <c r="B64" s="336" t="s">
        <v>18</v>
      </c>
      <c r="C64" s="346" t="s">
        <v>1305</v>
      </c>
      <c r="D64" s="346" t="s">
        <v>1306</v>
      </c>
      <c r="E64" s="337" t="s">
        <v>1140</v>
      </c>
      <c r="F64" s="336" t="s">
        <v>437</v>
      </c>
      <c r="G64" s="277" t="e">
        <f>+VLOOKUP(D64,#REF!,6,0)</f>
        <v>#REF!</v>
      </c>
      <c r="H64" s="277">
        <v>0</v>
      </c>
      <c r="I64" s="277">
        <v>0</v>
      </c>
      <c r="J64" s="265" t="e">
        <f>+VLOOKUP(C64,'122024'!$C$7:$U$366,19,0)</f>
        <v>#N/A</v>
      </c>
    </row>
    <row r="65" spans="1:10" ht="12" hidden="1" customHeight="1">
      <c r="A65" s="336" t="s">
        <v>15</v>
      </c>
      <c r="B65" s="336"/>
      <c r="C65" s="346" t="s">
        <v>1307</v>
      </c>
      <c r="D65" s="346" t="s">
        <v>1308</v>
      </c>
      <c r="E65" s="337" t="s">
        <v>1140</v>
      </c>
      <c r="F65" s="336" t="s">
        <v>436</v>
      </c>
      <c r="G65" s="277" t="e">
        <f>+VLOOKUP(D65,#REF!,6,0)</f>
        <v>#REF!</v>
      </c>
      <c r="H65" s="277">
        <v>0</v>
      </c>
      <c r="I65" s="277">
        <v>0</v>
      </c>
      <c r="J65" s="265" t="e">
        <f>+VLOOKUP(C65,'122024'!$C$7:$U$366,19,0)</f>
        <v>#N/A</v>
      </c>
    </row>
    <row r="66" spans="1:10" ht="12" hidden="1" customHeight="1">
      <c r="A66" s="336" t="s">
        <v>15</v>
      </c>
      <c r="B66" s="336" t="s">
        <v>18</v>
      </c>
      <c r="C66" s="346" t="s">
        <v>1309</v>
      </c>
      <c r="D66" s="346" t="s">
        <v>1310</v>
      </c>
      <c r="E66" s="337" t="s">
        <v>1140</v>
      </c>
      <c r="F66" s="336" t="s">
        <v>437</v>
      </c>
      <c r="G66" s="277" t="e">
        <f>+VLOOKUP(D66,#REF!,6,0)</f>
        <v>#REF!</v>
      </c>
      <c r="H66" s="277">
        <v>0</v>
      </c>
      <c r="I66" s="277">
        <v>0</v>
      </c>
      <c r="J66" s="265" t="e">
        <f>+VLOOKUP(C66,'122024'!$C$7:$U$366,19,0)</f>
        <v>#N/A</v>
      </c>
    </row>
    <row r="67" spans="1:10" ht="12" hidden="1" customHeight="1">
      <c r="A67" s="336" t="s">
        <v>15</v>
      </c>
      <c r="B67" s="336"/>
      <c r="C67" s="346" t="s">
        <v>1311</v>
      </c>
      <c r="D67" s="346" t="s">
        <v>1312</v>
      </c>
      <c r="E67" s="337" t="s">
        <v>1140</v>
      </c>
      <c r="F67" s="336" t="s">
        <v>436</v>
      </c>
      <c r="G67" s="277" t="e">
        <f>+VLOOKUP(D67,#REF!,6,0)</f>
        <v>#REF!</v>
      </c>
      <c r="H67" s="277">
        <v>0</v>
      </c>
      <c r="I67" s="277">
        <v>0</v>
      </c>
      <c r="J67" s="265" t="e">
        <f>+VLOOKUP(C67,'122024'!$C$7:$U$366,19,0)</f>
        <v>#N/A</v>
      </c>
    </row>
    <row r="68" spans="1:10" ht="12" hidden="1" customHeight="1">
      <c r="A68" s="336" t="s">
        <v>15</v>
      </c>
      <c r="B68" s="336"/>
      <c r="C68" s="346" t="s">
        <v>1313</v>
      </c>
      <c r="D68" s="346" t="s">
        <v>1314</v>
      </c>
      <c r="E68" s="337" t="s">
        <v>1140</v>
      </c>
      <c r="F68" s="336" t="s">
        <v>436</v>
      </c>
      <c r="G68" s="277" t="e">
        <f>+VLOOKUP(D68,#REF!,6,0)</f>
        <v>#REF!</v>
      </c>
      <c r="H68" s="277">
        <v>0</v>
      </c>
      <c r="I68" s="277">
        <v>0</v>
      </c>
      <c r="J68" s="265" t="e">
        <f>+VLOOKUP(C68,'122024'!$C$7:$U$366,19,0)</f>
        <v>#N/A</v>
      </c>
    </row>
    <row r="69" spans="1:10" ht="12" hidden="1" customHeight="1">
      <c r="A69" s="336" t="s">
        <v>15</v>
      </c>
      <c r="B69" s="336" t="s">
        <v>18</v>
      </c>
      <c r="C69" s="346" t="s">
        <v>1315</v>
      </c>
      <c r="D69" s="346" t="s">
        <v>1316</v>
      </c>
      <c r="E69" s="337" t="s">
        <v>1140</v>
      </c>
      <c r="F69" s="336" t="s">
        <v>437</v>
      </c>
      <c r="G69" s="277" t="e">
        <f>+VLOOKUP(D69,#REF!,6,0)</f>
        <v>#REF!</v>
      </c>
      <c r="H69" s="277">
        <v>0</v>
      </c>
      <c r="I69" s="277">
        <v>0</v>
      </c>
      <c r="J69" s="265" t="e">
        <f>+VLOOKUP(C69,'122024'!$C$7:$U$366,19,0)</f>
        <v>#N/A</v>
      </c>
    </row>
    <row r="70" spans="1:10" ht="12" hidden="1" customHeight="1">
      <c r="A70" s="336" t="s">
        <v>15</v>
      </c>
      <c r="B70" s="336"/>
      <c r="C70" s="346" t="s">
        <v>1317</v>
      </c>
      <c r="D70" s="346" t="s">
        <v>1318</v>
      </c>
      <c r="E70" s="337" t="s">
        <v>1140</v>
      </c>
      <c r="F70" s="336" t="s">
        <v>436</v>
      </c>
      <c r="G70" s="277" t="e">
        <f>+VLOOKUP(D70,#REF!,6,0)</f>
        <v>#REF!</v>
      </c>
      <c r="H70" s="277">
        <v>0</v>
      </c>
      <c r="I70" s="277">
        <v>0</v>
      </c>
      <c r="J70" s="265" t="e">
        <f>+VLOOKUP(C70,'122024'!$C$7:$U$366,19,0)</f>
        <v>#N/A</v>
      </c>
    </row>
    <row r="71" spans="1:10" ht="12" hidden="1" customHeight="1">
      <c r="A71" s="336" t="s">
        <v>15</v>
      </c>
      <c r="B71" s="336"/>
      <c r="C71" s="346" t="s">
        <v>1319</v>
      </c>
      <c r="D71" s="346" t="s">
        <v>1320</v>
      </c>
      <c r="E71" s="337" t="s">
        <v>1140</v>
      </c>
      <c r="F71" s="336" t="s">
        <v>436</v>
      </c>
      <c r="G71" s="277" t="e">
        <f>+VLOOKUP(D71,#REF!,6,0)</f>
        <v>#REF!</v>
      </c>
      <c r="H71" s="277">
        <v>0</v>
      </c>
      <c r="I71" s="277">
        <v>0</v>
      </c>
      <c r="J71" s="265" t="e">
        <f>+VLOOKUP(C71,'122024'!$C$7:$U$366,19,0)</f>
        <v>#N/A</v>
      </c>
    </row>
    <row r="72" spans="1:10" ht="12" hidden="1" customHeight="1">
      <c r="A72" s="336" t="s">
        <v>15</v>
      </c>
      <c r="B72" s="336" t="s">
        <v>18</v>
      </c>
      <c r="C72" s="346" t="s">
        <v>1321</v>
      </c>
      <c r="D72" s="346" t="s">
        <v>1322</v>
      </c>
      <c r="E72" s="337" t="s">
        <v>1140</v>
      </c>
      <c r="F72" s="336" t="s">
        <v>437</v>
      </c>
      <c r="G72" s="277" t="e">
        <f>+VLOOKUP(D72,#REF!,6,0)</f>
        <v>#REF!</v>
      </c>
      <c r="H72" s="277">
        <v>0</v>
      </c>
      <c r="I72" s="277">
        <v>0</v>
      </c>
      <c r="J72" s="265" t="e">
        <f>+VLOOKUP(C72,'122024'!$C$7:$U$366,19,0)</f>
        <v>#N/A</v>
      </c>
    </row>
    <row r="73" spans="1:10" ht="12" hidden="1" customHeight="1">
      <c r="A73" s="336" t="s">
        <v>15</v>
      </c>
      <c r="B73" s="336" t="s">
        <v>18</v>
      </c>
      <c r="C73" s="346" t="s">
        <v>1323</v>
      </c>
      <c r="D73" s="346" t="s">
        <v>1324</v>
      </c>
      <c r="E73" s="337" t="s">
        <v>1140</v>
      </c>
      <c r="F73" s="336" t="s">
        <v>437</v>
      </c>
      <c r="G73" s="277" t="e">
        <f>+VLOOKUP(D73,#REF!,6,0)</f>
        <v>#REF!</v>
      </c>
      <c r="H73" s="277">
        <v>0</v>
      </c>
      <c r="I73" s="277">
        <v>0</v>
      </c>
      <c r="J73" s="265" t="e">
        <f>+VLOOKUP(C73,'122024'!$C$7:$U$366,19,0)</f>
        <v>#N/A</v>
      </c>
    </row>
    <row r="74" spans="1:10" ht="12" hidden="1" customHeight="1">
      <c r="A74" s="336" t="s">
        <v>15</v>
      </c>
      <c r="B74" s="336" t="s">
        <v>18</v>
      </c>
      <c r="C74" s="346" t="s">
        <v>1325</v>
      </c>
      <c r="D74" s="346" t="s">
        <v>1326</v>
      </c>
      <c r="E74" s="337" t="s">
        <v>1140</v>
      </c>
      <c r="F74" s="336" t="s">
        <v>437</v>
      </c>
      <c r="G74" s="277" t="e">
        <f>+VLOOKUP(D74,#REF!,6,0)</f>
        <v>#REF!</v>
      </c>
      <c r="H74" s="277">
        <v>0</v>
      </c>
      <c r="I74" s="277">
        <v>0</v>
      </c>
      <c r="J74" s="265" t="e">
        <f>+VLOOKUP(C74,'122024'!$C$7:$U$366,19,0)</f>
        <v>#N/A</v>
      </c>
    </row>
    <row r="75" spans="1:10" ht="12" hidden="1" customHeight="1">
      <c r="A75" s="336" t="s">
        <v>438</v>
      </c>
      <c r="B75" s="336"/>
      <c r="C75" s="346" t="s">
        <v>1327</v>
      </c>
      <c r="D75" s="346" t="s">
        <v>1328</v>
      </c>
      <c r="E75" s="337" t="s">
        <v>1140</v>
      </c>
      <c r="F75" s="336" t="s">
        <v>436</v>
      </c>
      <c r="G75" s="277" t="e">
        <f>+VLOOKUP(D75,#REF!,6,0)</f>
        <v>#REF!</v>
      </c>
      <c r="H75" s="277">
        <v>0</v>
      </c>
      <c r="I75" s="277">
        <v>0</v>
      </c>
      <c r="J75" s="265" t="e">
        <f>+VLOOKUP(C75,'122024'!$C$7:$U$366,19,0)</f>
        <v>#N/A</v>
      </c>
    </row>
    <row r="76" spans="1:10" ht="12" hidden="1" customHeight="1">
      <c r="A76" s="336" t="s">
        <v>438</v>
      </c>
      <c r="B76" s="336"/>
      <c r="C76" s="346" t="s">
        <v>1329</v>
      </c>
      <c r="D76" s="346" t="s">
        <v>1330</v>
      </c>
      <c r="E76" s="337" t="s">
        <v>1140</v>
      </c>
      <c r="F76" s="336" t="s">
        <v>436</v>
      </c>
      <c r="G76" s="277" t="e">
        <f>+VLOOKUP(D76,#REF!,6,0)</f>
        <v>#REF!</v>
      </c>
      <c r="H76" s="277">
        <v>0</v>
      </c>
      <c r="I76" s="277">
        <v>0</v>
      </c>
      <c r="J76" s="265" t="e">
        <f>+VLOOKUP(C76,'122024'!$C$7:$U$366,19,0)</f>
        <v>#N/A</v>
      </c>
    </row>
    <row r="77" spans="1:10" ht="12" hidden="1" customHeight="1">
      <c r="A77" s="336" t="s">
        <v>438</v>
      </c>
      <c r="B77" s="336"/>
      <c r="C77" s="346" t="s">
        <v>1331</v>
      </c>
      <c r="D77" s="346" t="s">
        <v>1332</v>
      </c>
      <c r="E77" s="337" t="s">
        <v>1140</v>
      </c>
      <c r="F77" s="336" t="s">
        <v>436</v>
      </c>
      <c r="G77" s="277" t="e">
        <f>+VLOOKUP(D77,#REF!,6,0)</f>
        <v>#REF!</v>
      </c>
      <c r="H77" s="277">
        <v>0</v>
      </c>
      <c r="I77" s="277">
        <v>0</v>
      </c>
      <c r="J77" s="265" t="e">
        <f>+VLOOKUP(C77,'122024'!$C$7:$U$366,19,0)</f>
        <v>#N/A</v>
      </c>
    </row>
    <row r="78" spans="1:10" ht="12" hidden="1" customHeight="1">
      <c r="A78" s="336" t="s">
        <v>438</v>
      </c>
      <c r="B78" s="336"/>
      <c r="C78" s="346" t="s">
        <v>1333</v>
      </c>
      <c r="D78" s="346" t="s">
        <v>1334</v>
      </c>
      <c r="E78" s="337" t="s">
        <v>1140</v>
      </c>
      <c r="F78" s="336" t="s">
        <v>436</v>
      </c>
      <c r="G78" s="277" t="e">
        <f>+VLOOKUP(D78,#REF!,6,0)</f>
        <v>#REF!</v>
      </c>
      <c r="H78" s="277">
        <v>0</v>
      </c>
      <c r="I78" s="277">
        <v>0</v>
      </c>
      <c r="J78" s="265" t="e">
        <f>+VLOOKUP(C78,'122024'!$C$7:$U$366,19,0)</f>
        <v>#N/A</v>
      </c>
    </row>
    <row r="79" spans="1:10" ht="12" hidden="1" customHeight="1">
      <c r="A79" s="336" t="s">
        <v>438</v>
      </c>
      <c r="B79" s="336"/>
      <c r="C79" s="346" t="s">
        <v>1335</v>
      </c>
      <c r="D79" s="346" t="s">
        <v>1336</v>
      </c>
      <c r="E79" s="337" t="s">
        <v>1140</v>
      </c>
      <c r="F79" s="336" t="s">
        <v>436</v>
      </c>
      <c r="G79" s="277" t="e">
        <f>+VLOOKUP(D79,#REF!,6,0)</f>
        <v>#REF!</v>
      </c>
      <c r="H79" s="277">
        <v>0</v>
      </c>
      <c r="I79" s="277">
        <v>0</v>
      </c>
      <c r="J79" s="265" t="e">
        <f>+VLOOKUP(C79,'122024'!$C$7:$U$366,19,0)</f>
        <v>#N/A</v>
      </c>
    </row>
    <row r="80" spans="1:10" ht="12" hidden="1" customHeight="1">
      <c r="A80" s="336" t="s">
        <v>438</v>
      </c>
      <c r="B80" s="336" t="s">
        <v>20</v>
      </c>
      <c r="C80" s="346" t="s">
        <v>1337</v>
      </c>
      <c r="D80" s="346" t="s">
        <v>1338</v>
      </c>
      <c r="E80" s="337" t="s">
        <v>1140</v>
      </c>
      <c r="F80" s="336" t="s">
        <v>437</v>
      </c>
      <c r="G80" s="277" t="e">
        <f>+VLOOKUP(D80,#REF!,6,0)</f>
        <v>#REF!</v>
      </c>
      <c r="H80" s="277">
        <v>0</v>
      </c>
      <c r="I80" s="277">
        <v>0</v>
      </c>
      <c r="J80" s="265" t="e">
        <f>+VLOOKUP(C80,'122024'!$C$7:$U$366,19,0)</f>
        <v>#N/A</v>
      </c>
    </row>
    <row r="81" spans="1:10" ht="12" hidden="1" customHeight="1">
      <c r="A81" s="336" t="s">
        <v>438</v>
      </c>
      <c r="B81" s="336"/>
      <c r="C81" s="346" t="s">
        <v>1339</v>
      </c>
      <c r="D81" s="346" t="s">
        <v>1340</v>
      </c>
      <c r="E81" s="337" t="s">
        <v>1140</v>
      </c>
      <c r="F81" s="336" t="s">
        <v>436</v>
      </c>
      <c r="G81" s="277" t="e">
        <f>+VLOOKUP(D81,#REF!,6,0)</f>
        <v>#REF!</v>
      </c>
      <c r="H81" s="277">
        <v>0</v>
      </c>
      <c r="I81" s="277">
        <v>0</v>
      </c>
      <c r="J81" s="265" t="e">
        <f>+VLOOKUP(C81,'122024'!$C$7:$U$366,19,0)</f>
        <v>#N/A</v>
      </c>
    </row>
    <row r="82" spans="1:10" ht="12" hidden="1" customHeight="1">
      <c r="A82" s="336" t="s">
        <v>438</v>
      </c>
      <c r="B82" s="336"/>
      <c r="C82" s="346" t="s">
        <v>1341</v>
      </c>
      <c r="D82" s="346" t="s">
        <v>1342</v>
      </c>
      <c r="E82" s="337" t="s">
        <v>1140</v>
      </c>
      <c r="F82" s="336" t="s">
        <v>436</v>
      </c>
      <c r="G82" s="277" t="e">
        <f>+VLOOKUP(D82,#REF!,6,0)</f>
        <v>#REF!</v>
      </c>
      <c r="H82" s="277">
        <v>0</v>
      </c>
      <c r="I82" s="277">
        <v>0</v>
      </c>
      <c r="J82" s="265" t="e">
        <f>+VLOOKUP(C82,'122024'!$C$7:$U$366,19,0)</f>
        <v>#N/A</v>
      </c>
    </row>
    <row r="83" spans="1:10" ht="12" hidden="1" customHeight="1">
      <c r="A83" s="336" t="s">
        <v>438</v>
      </c>
      <c r="B83" s="336"/>
      <c r="C83" s="346" t="s">
        <v>1343</v>
      </c>
      <c r="D83" s="346" t="s">
        <v>1344</v>
      </c>
      <c r="E83" s="337" t="s">
        <v>1140</v>
      </c>
      <c r="F83" s="336" t="s">
        <v>436</v>
      </c>
      <c r="G83" s="277" t="e">
        <f>+VLOOKUP(D83,#REF!,6,0)</f>
        <v>#REF!</v>
      </c>
      <c r="H83" s="277">
        <v>0</v>
      </c>
      <c r="I83" s="277">
        <v>0</v>
      </c>
      <c r="J83" s="265" t="e">
        <f>+VLOOKUP(C83,'122024'!$C$7:$U$366,19,0)</f>
        <v>#N/A</v>
      </c>
    </row>
    <row r="84" spans="1:10" ht="12" hidden="1" customHeight="1">
      <c r="A84" s="336" t="s">
        <v>438</v>
      </c>
      <c r="B84" s="336"/>
      <c r="C84" s="346" t="s">
        <v>1345</v>
      </c>
      <c r="D84" s="346" t="s">
        <v>1346</v>
      </c>
      <c r="E84" s="337" t="s">
        <v>1140</v>
      </c>
      <c r="F84" s="336" t="s">
        <v>436</v>
      </c>
      <c r="G84" s="277" t="e">
        <f>+VLOOKUP(D84,#REF!,6,0)</f>
        <v>#REF!</v>
      </c>
      <c r="H84" s="277">
        <v>0</v>
      </c>
      <c r="I84" s="277">
        <v>0</v>
      </c>
      <c r="J84" s="265" t="e">
        <f>+VLOOKUP(C84,'122024'!$C$7:$U$366,19,0)</f>
        <v>#N/A</v>
      </c>
    </row>
    <row r="85" spans="1:10" ht="12" hidden="1" customHeight="1">
      <c r="A85" s="336" t="s">
        <v>438</v>
      </c>
      <c r="B85" s="336" t="s">
        <v>20</v>
      </c>
      <c r="C85" s="346" t="s">
        <v>1347</v>
      </c>
      <c r="D85" s="346" t="s">
        <v>1348</v>
      </c>
      <c r="E85" s="337" t="s">
        <v>1140</v>
      </c>
      <c r="F85" s="336" t="s">
        <v>437</v>
      </c>
      <c r="G85" s="277" t="e">
        <f>+VLOOKUP(D85,#REF!,6,0)</f>
        <v>#REF!</v>
      </c>
      <c r="H85" s="277">
        <v>0</v>
      </c>
      <c r="I85" s="277">
        <v>0</v>
      </c>
      <c r="J85" s="265" t="e">
        <f>+VLOOKUP(C85,'122024'!$C$7:$U$366,19,0)</f>
        <v>#N/A</v>
      </c>
    </row>
    <row r="86" spans="1:10" ht="12" hidden="1" customHeight="1">
      <c r="A86" s="336" t="s">
        <v>438</v>
      </c>
      <c r="B86" s="336" t="s">
        <v>20</v>
      </c>
      <c r="C86" s="346" t="s">
        <v>1349</v>
      </c>
      <c r="D86" s="346" t="s">
        <v>1350</v>
      </c>
      <c r="E86" s="337" t="s">
        <v>1140</v>
      </c>
      <c r="F86" s="336" t="s">
        <v>437</v>
      </c>
      <c r="G86" s="277" t="e">
        <f>+VLOOKUP(D86,#REF!,6,0)</f>
        <v>#REF!</v>
      </c>
      <c r="H86" s="277">
        <v>0</v>
      </c>
      <c r="I86" s="277">
        <v>0</v>
      </c>
      <c r="J86" s="265" t="e">
        <f>+VLOOKUP(C86,'122024'!$C$7:$U$366,19,0)</f>
        <v>#N/A</v>
      </c>
    </row>
    <row r="87" spans="1:10" ht="12" hidden="1" customHeight="1">
      <c r="A87" s="336" t="s">
        <v>438</v>
      </c>
      <c r="B87" s="336"/>
      <c r="C87" s="346" t="s">
        <v>1351</v>
      </c>
      <c r="D87" s="346" t="s">
        <v>1352</v>
      </c>
      <c r="E87" s="337" t="s">
        <v>1140</v>
      </c>
      <c r="F87" s="336" t="s">
        <v>436</v>
      </c>
      <c r="G87" s="277" t="e">
        <f>+VLOOKUP(D87,#REF!,6,0)</f>
        <v>#REF!</v>
      </c>
      <c r="H87" s="277">
        <v>0</v>
      </c>
      <c r="I87" s="277">
        <v>0</v>
      </c>
      <c r="J87" s="265" t="e">
        <f>+VLOOKUP(C87,'122024'!$C$7:$U$366,19,0)</f>
        <v>#N/A</v>
      </c>
    </row>
    <row r="88" spans="1:10" ht="12" hidden="1" customHeight="1">
      <c r="A88" s="336" t="s">
        <v>438</v>
      </c>
      <c r="B88" s="336"/>
      <c r="C88" s="346" t="s">
        <v>1353</v>
      </c>
      <c r="D88" s="346" t="s">
        <v>1354</v>
      </c>
      <c r="E88" s="337" t="s">
        <v>1140</v>
      </c>
      <c r="F88" s="336" t="s">
        <v>436</v>
      </c>
      <c r="G88" s="277" t="e">
        <f>+VLOOKUP(D88,#REF!,6,0)</f>
        <v>#REF!</v>
      </c>
      <c r="H88" s="277">
        <v>0</v>
      </c>
      <c r="I88" s="277">
        <v>0</v>
      </c>
      <c r="J88" s="265" t="e">
        <f>+VLOOKUP(C88,'122024'!$C$7:$U$366,19,0)</f>
        <v>#N/A</v>
      </c>
    </row>
    <row r="89" spans="1:10" ht="12" hidden="1" customHeight="1">
      <c r="A89" s="336" t="s">
        <v>438</v>
      </c>
      <c r="B89" s="336"/>
      <c r="C89" s="346" t="s">
        <v>1355</v>
      </c>
      <c r="D89" s="346" t="s">
        <v>1354</v>
      </c>
      <c r="E89" s="337" t="s">
        <v>1140</v>
      </c>
      <c r="F89" s="336" t="s">
        <v>436</v>
      </c>
      <c r="G89" s="277" t="e">
        <f>+VLOOKUP(D89,#REF!,6,0)</f>
        <v>#REF!</v>
      </c>
      <c r="H89" s="277">
        <v>0</v>
      </c>
      <c r="I89" s="277">
        <v>0</v>
      </c>
      <c r="J89" s="265" t="e">
        <f>+VLOOKUP(C89,'122024'!$C$7:$U$366,19,0)</f>
        <v>#N/A</v>
      </c>
    </row>
    <row r="90" spans="1:10" ht="12" hidden="1" customHeight="1">
      <c r="A90" s="336" t="s">
        <v>438</v>
      </c>
      <c r="B90" s="336"/>
      <c r="C90" s="346" t="s">
        <v>1356</v>
      </c>
      <c r="D90" s="346" t="s">
        <v>1357</v>
      </c>
      <c r="E90" s="337" t="s">
        <v>1140</v>
      </c>
      <c r="F90" s="336" t="s">
        <v>436</v>
      </c>
      <c r="G90" s="277" t="e">
        <f>+VLOOKUP(D90,#REF!,6,0)</f>
        <v>#REF!</v>
      </c>
      <c r="H90" s="277">
        <v>0</v>
      </c>
      <c r="I90" s="277">
        <v>0</v>
      </c>
      <c r="J90" s="265" t="e">
        <f>+VLOOKUP(C90,'122024'!$C$7:$U$366,19,0)</f>
        <v>#N/A</v>
      </c>
    </row>
    <row r="91" spans="1:10" ht="12" hidden="1" customHeight="1">
      <c r="A91" s="336" t="s">
        <v>438</v>
      </c>
      <c r="B91" s="336" t="s">
        <v>19</v>
      </c>
      <c r="C91" s="346" t="s">
        <v>1358</v>
      </c>
      <c r="D91" s="346" t="s">
        <v>1359</v>
      </c>
      <c r="E91" s="337" t="s">
        <v>1140</v>
      </c>
      <c r="F91" s="336" t="s">
        <v>437</v>
      </c>
      <c r="G91" s="277" t="e">
        <f>+VLOOKUP(D91,#REF!,6,0)</f>
        <v>#REF!</v>
      </c>
      <c r="H91" s="277">
        <v>0</v>
      </c>
      <c r="I91" s="277">
        <v>0</v>
      </c>
      <c r="J91" s="265" t="e">
        <f>+VLOOKUP(C91,'122024'!$C$7:$U$366,19,0)</f>
        <v>#N/A</v>
      </c>
    </row>
    <row r="92" spans="1:10" ht="12" hidden="1" customHeight="1">
      <c r="A92" s="336" t="s">
        <v>438</v>
      </c>
      <c r="B92" s="336" t="s">
        <v>19</v>
      </c>
      <c r="C92" s="346" t="s">
        <v>1360</v>
      </c>
      <c r="D92" s="346" t="s">
        <v>1361</v>
      </c>
      <c r="E92" s="337" t="s">
        <v>1140</v>
      </c>
      <c r="F92" s="336" t="s">
        <v>437</v>
      </c>
      <c r="G92" s="277" t="e">
        <f>+VLOOKUP(D92,#REF!,6,0)</f>
        <v>#REF!</v>
      </c>
      <c r="H92" s="277">
        <v>0</v>
      </c>
      <c r="I92" s="277">
        <v>0</v>
      </c>
      <c r="J92" s="265" t="e">
        <f>+VLOOKUP(C92,'122024'!$C$7:$U$366,19,0)</f>
        <v>#N/A</v>
      </c>
    </row>
    <row r="93" spans="1:10" ht="12" hidden="1" customHeight="1">
      <c r="A93" s="336" t="s">
        <v>438</v>
      </c>
      <c r="B93" s="336" t="s">
        <v>19</v>
      </c>
      <c r="C93" s="346" t="s">
        <v>1362</v>
      </c>
      <c r="D93" s="346" t="s">
        <v>1363</v>
      </c>
      <c r="E93" s="337" t="s">
        <v>1140</v>
      </c>
      <c r="F93" s="336" t="s">
        <v>437</v>
      </c>
      <c r="G93" s="277" t="e">
        <f>+VLOOKUP(D93,#REF!,6,0)</f>
        <v>#REF!</v>
      </c>
      <c r="H93" s="277">
        <v>0</v>
      </c>
      <c r="I93" s="277">
        <v>0</v>
      </c>
      <c r="J93" s="265" t="e">
        <f>+VLOOKUP(C93,'122024'!$C$7:$U$366,19,0)</f>
        <v>#N/A</v>
      </c>
    </row>
    <row r="94" spans="1:10" ht="12" hidden="1" customHeight="1">
      <c r="A94" s="336" t="s">
        <v>438</v>
      </c>
      <c r="B94" s="336" t="s">
        <v>19</v>
      </c>
      <c r="C94" s="346" t="s">
        <v>1364</v>
      </c>
      <c r="D94" s="346" t="s">
        <v>1365</v>
      </c>
      <c r="E94" s="337" t="s">
        <v>1140</v>
      </c>
      <c r="F94" s="336" t="s">
        <v>437</v>
      </c>
      <c r="G94" s="277" t="e">
        <f>+VLOOKUP(D94,#REF!,6,0)</f>
        <v>#REF!</v>
      </c>
      <c r="H94" s="277">
        <v>0</v>
      </c>
      <c r="I94" s="277">
        <v>0</v>
      </c>
      <c r="J94" s="265" t="e">
        <f>+VLOOKUP(C94,'122024'!$C$7:$U$366,19,0)</f>
        <v>#N/A</v>
      </c>
    </row>
    <row r="95" spans="1:10" ht="12" hidden="1" customHeight="1">
      <c r="A95" s="336" t="s">
        <v>438</v>
      </c>
      <c r="B95" s="336"/>
      <c r="C95" s="346" t="s">
        <v>1366</v>
      </c>
      <c r="D95" s="346" t="s">
        <v>1367</v>
      </c>
      <c r="E95" s="337" t="s">
        <v>1140</v>
      </c>
      <c r="F95" s="336" t="s">
        <v>436</v>
      </c>
      <c r="G95" s="277" t="e">
        <f>+VLOOKUP(D95,#REF!,6,0)</f>
        <v>#REF!</v>
      </c>
      <c r="H95" s="277">
        <v>0</v>
      </c>
      <c r="I95" s="277">
        <v>0</v>
      </c>
      <c r="J95" s="265" t="e">
        <f>+VLOOKUP(C95,'122024'!$C$7:$U$366,19,0)</f>
        <v>#N/A</v>
      </c>
    </row>
    <row r="96" spans="1:10" ht="12" hidden="1" customHeight="1">
      <c r="A96" s="336" t="s">
        <v>438</v>
      </c>
      <c r="B96" s="336"/>
      <c r="C96" s="346" t="s">
        <v>1368</v>
      </c>
      <c r="D96" s="346" t="s">
        <v>1369</v>
      </c>
      <c r="E96" s="337" t="s">
        <v>1140</v>
      </c>
      <c r="F96" s="336" t="s">
        <v>436</v>
      </c>
      <c r="G96" s="277" t="e">
        <f>+VLOOKUP(D96,#REF!,6,0)</f>
        <v>#REF!</v>
      </c>
      <c r="H96" s="277">
        <v>0</v>
      </c>
      <c r="I96" s="277">
        <v>0</v>
      </c>
      <c r="J96" s="265" t="e">
        <f>+VLOOKUP(C96,'122024'!$C$7:$U$366,19,0)</f>
        <v>#N/A</v>
      </c>
    </row>
    <row r="97" spans="1:11" ht="12" hidden="1" customHeight="1">
      <c r="A97" s="336" t="s">
        <v>438</v>
      </c>
      <c r="B97" s="336"/>
      <c r="C97" s="346" t="s">
        <v>1370</v>
      </c>
      <c r="D97" s="346" t="s">
        <v>1369</v>
      </c>
      <c r="E97" s="337" t="s">
        <v>1140</v>
      </c>
      <c r="F97" s="336" t="s">
        <v>436</v>
      </c>
      <c r="G97" s="277" t="e">
        <f>+VLOOKUP(D97,#REF!,6,0)</f>
        <v>#REF!</v>
      </c>
      <c r="H97" s="277">
        <v>0</v>
      </c>
      <c r="I97" s="277">
        <v>0</v>
      </c>
      <c r="J97" s="265" t="e">
        <f>+VLOOKUP(C97,'122024'!$C$7:$U$366,19,0)</f>
        <v>#N/A</v>
      </c>
    </row>
    <row r="98" spans="1:11" ht="12" hidden="1" customHeight="1">
      <c r="A98" s="336" t="s">
        <v>438</v>
      </c>
      <c r="B98" s="336"/>
      <c r="C98" s="346" t="s">
        <v>1371</v>
      </c>
      <c r="D98" s="346" t="s">
        <v>1372</v>
      </c>
      <c r="E98" s="337" t="s">
        <v>1140</v>
      </c>
      <c r="F98" s="336" t="s">
        <v>436</v>
      </c>
      <c r="G98" s="277" t="e">
        <f>+VLOOKUP(D98,#REF!,6,0)</f>
        <v>#REF!</v>
      </c>
      <c r="H98" s="277">
        <v>0</v>
      </c>
      <c r="I98" s="277">
        <v>0</v>
      </c>
      <c r="J98" s="265" t="e">
        <f>+VLOOKUP(C98,'122024'!$C$7:$U$366,19,0)</f>
        <v>#N/A</v>
      </c>
    </row>
    <row r="99" spans="1:11" ht="12" hidden="1" customHeight="1">
      <c r="A99" s="336" t="s">
        <v>438</v>
      </c>
      <c r="B99" s="336" t="s">
        <v>20</v>
      </c>
      <c r="C99" s="346" t="s">
        <v>1373</v>
      </c>
      <c r="D99" s="346" t="s">
        <v>1374</v>
      </c>
      <c r="E99" s="337" t="s">
        <v>1140</v>
      </c>
      <c r="F99" s="336" t="s">
        <v>437</v>
      </c>
      <c r="G99" s="277" t="e">
        <f>+VLOOKUP(D99,#REF!,6,0)</f>
        <v>#REF!</v>
      </c>
      <c r="H99" s="277">
        <v>0</v>
      </c>
      <c r="I99" s="277">
        <v>0</v>
      </c>
      <c r="J99" s="265" t="e">
        <f>+VLOOKUP(C99,'122024'!$C$7:$U$366,19,0)</f>
        <v>#N/A</v>
      </c>
    </row>
    <row r="100" spans="1:11" ht="12" hidden="1" customHeight="1">
      <c r="A100" s="336" t="s">
        <v>439</v>
      </c>
      <c r="B100" s="336"/>
      <c r="C100" s="346" t="s">
        <v>1375</v>
      </c>
      <c r="D100" s="346" t="s">
        <v>1376</v>
      </c>
      <c r="E100" s="337" t="s">
        <v>1140</v>
      </c>
      <c r="F100" s="336" t="s">
        <v>436</v>
      </c>
      <c r="G100" s="277" t="e">
        <f>+VLOOKUP(D100,#REF!,6,0)</f>
        <v>#REF!</v>
      </c>
      <c r="H100" s="277">
        <v>0</v>
      </c>
      <c r="I100" s="277">
        <v>0</v>
      </c>
      <c r="J100" s="265" t="e">
        <f>+VLOOKUP(C100,'122024'!$C$7:$U$366,19,0)</f>
        <v>#N/A</v>
      </c>
    </row>
    <row r="101" spans="1:11" ht="12" hidden="1" customHeight="1">
      <c r="A101" s="336" t="s">
        <v>439</v>
      </c>
      <c r="B101" s="336"/>
      <c r="C101" s="346" t="s">
        <v>1377</v>
      </c>
      <c r="D101" s="346" t="s">
        <v>1378</v>
      </c>
      <c r="E101" s="337" t="s">
        <v>1140</v>
      </c>
      <c r="F101" s="336" t="s">
        <v>436</v>
      </c>
      <c r="G101" s="277" t="e">
        <f>+VLOOKUP(D101,#REF!,6,0)</f>
        <v>#REF!</v>
      </c>
      <c r="H101" s="277">
        <v>0</v>
      </c>
      <c r="I101" s="277">
        <v>0</v>
      </c>
      <c r="J101" s="265" t="e">
        <f>+VLOOKUP(C101,'122024'!$C$7:$U$366,19,0)</f>
        <v>#N/A</v>
      </c>
    </row>
    <row r="102" spans="1:11" ht="12" hidden="1" customHeight="1">
      <c r="A102" s="336" t="s">
        <v>439</v>
      </c>
      <c r="B102" s="336"/>
      <c r="C102" s="346" t="s">
        <v>1379</v>
      </c>
      <c r="D102" s="346" t="s">
        <v>1380</v>
      </c>
      <c r="E102" s="337" t="s">
        <v>1140</v>
      </c>
      <c r="F102" s="336" t="s">
        <v>436</v>
      </c>
      <c r="G102" s="277" t="e">
        <f>+VLOOKUP(D102,#REF!,6,0)</f>
        <v>#REF!</v>
      </c>
      <c r="H102" s="277">
        <v>0</v>
      </c>
      <c r="I102" s="277">
        <v>0</v>
      </c>
      <c r="J102" s="265" t="e">
        <f>+VLOOKUP(C102,'122024'!$C$7:$U$366,19,0)</f>
        <v>#N/A</v>
      </c>
    </row>
    <row r="103" spans="1:11" ht="12" hidden="1" customHeight="1">
      <c r="A103" s="336" t="s">
        <v>439</v>
      </c>
      <c r="B103" s="336"/>
      <c r="C103" s="346" t="s">
        <v>1381</v>
      </c>
      <c r="D103" s="346" t="s">
        <v>1380</v>
      </c>
      <c r="E103" s="337" t="s">
        <v>1140</v>
      </c>
      <c r="F103" s="336" t="s">
        <v>436</v>
      </c>
      <c r="G103" s="277" t="e">
        <f>+VLOOKUP(D103,#REF!,6,0)</f>
        <v>#REF!</v>
      </c>
      <c r="H103" s="277">
        <v>0</v>
      </c>
      <c r="I103" s="277">
        <v>0</v>
      </c>
      <c r="J103" s="265" t="e">
        <f>+VLOOKUP(C103,'122024'!$C$7:$U$366,19,0)</f>
        <v>#N/A</v>
      </c>
    </row>
    <row r="104" spans="1:11" ht="12" hidden="1" customHeight="1">
      <c r="A104" s="336" t="s">
        <v>439</v>
      </c>
      <c r="B104" s="336"/>
      <c r="C104" s="346" t="s">
        <v>1382</v>
      </c>
      <c r="D104" s="346" t="s">
        <v>1383</v>
      </c>
      <c r="E104" s="337" t="s">
        <v>1140</v>
      </c>
      <c r="F104" s="336" t="s">
        <v>436</v>
      </c>
      <c r="G104" s="277" t="e">
        <f>+VLOOKUP(D104,#REF!,6,0)</f>
        <v>#REF!</v>
      </c>
      <c r="H104" s="277">
        <v>0</v>
      </c>
      <c r="I104" s="277">
        <v>0</v>
      </c>
      <c r="J104" s="265" t="e">
        <f>+VLOOKUP(C104,'122024'!$C$7:$U$366,19,0)</f>
        <v>#N/A</v>
      </c>
    </row>
    <row r="105" spans="1:11" ht="12" hidden="1" customHeight="1">
      <c r="A105" s="336" t="s">
        <v>439</v>
      </c>
      <c r="B105" s="336" t="s">
        <v>1533</v>
      </c>
      <c r="C105" s="346" t="s">
        <v>1384</v>
      </c>
      <c r="D105" s="346" t="s">
        <v>1385</v>
      </c>
      <c r="E105" s="337" t="s">
        <v>1140</v>
      </c>
      <c r="F105" s="336" t="s">
        <v>437</v>
      </c>
      <c r="G105" s="277" t="e">
        <f>+VLOOKUP(D105,#REF!,6,0)</f>
        <v>#REF!</v>
      </c>
      <c r="H105" s="277">
        <v>0</v>
      </c>
      <c r="I105" s="277">
        <v>0</v>
      </c>
      <c r="J105" s="265" t="e">
        <f>+VLOOKUP(C105,'122024'!$C$7:$U$366,19,0)</f>
        <v>#N/A</v>
      </c>
    </row>
    <row r="106" spans="1:11" ht="12" hidden="1" customHeight="1">
      <c r="A106" s="336" t="s">
        <v>439</v>
      </c>
      <c r="B106" s="336"/>
      <c r="C106" s="346" t="s">
        <v>1386</v>
      </c>
      <c r="D106" s="346" t="s">
        <v>1387</v>
      </c>
      <c r="E106" s="337" t="s">
        <v>1140</v>
      </c>
      <c r="F106" s="336" t="s">
        <v>436</v>
      </c>
      <c r="G106" s="277" t="e">
        <f>+VLOOKUP(D106,#REF!,6,0)</f>
        <v>#REF!</v>
      </c>
      <c r="H106" s="277">
        <v>0</v>
      </c>
      <c r="I106" s="277">
        <v>0</v>
      </c>
      <c r="J106" s="265" t="e">
        <f>+VLOOKUP(C106,'122024'!$C$7:$U$366,19,0)</f>
        <v>#N/A</v>
      </c>
    </row>
    <row r="107" spans="1:11" ht="12" hidden="1" customHeight="1">
      <c r="A107" s="336" t="s">
        <v>439</v>
      </c>
      <c r="B107" s="336" t="s">
        <v>1533</v>
      </c>
      <c r="C107" s="346" t="s">
        <v>1388</v>
      </c>
      <c r="D107" s="346" t="s">
        <v>1389</v>
      </c>
      <c r="E107" s="337" t="s">
        <v>1140</v>
      </c>
      <c r="F107" s="336" t="s">
        <v>437</v>
      </c>
      <c r="G107" s="277" t="e">
        <f>+VLOOKUP(D107,#REF!,6,0)</f>
        <v>#REF!</v>
      </c>
      <c r="H107" s="277">
        <v>0</v>
      </c>
      <c r="I107" s="277">
        <v>0</v>
      </c>
      <c r="J107" s="265" t="e">
        <f>+VLOOKUP(C107,'122024'!$C$7:$U$366,19,0)</f>
        <v>#N/A</v>
      </c>
    </row>
    <row r="108" spans="1:11" ht="12" hidden="1" customHeight="1">
      <c r="A108" s="336" t="s">
        <v>439</v>
      </c>
      <c r="B108" s="336"/>
      <c r="C108" s="346" t="s">
        <v>1390</v>
      </c>
      <c r="D108" s="346" t="s">
        <v>1391</v>
      </c>
      <c r="E108" s="337" t="s">
        <v>1140</v>
      </c>
      <c r="F108" s="336" t="s">
        <v>436</v>
      </c>
      <c r="G108" s="277" t="e">
        <f>+VLOOKUP(D108,#REF!,6,0)</f>
        <v>#REF!</v>
      </c>
      <c r="H108" s="277">
        <v>0</v>
      </c>
      <c r="I108" s="277">
        <v>0</v>
      </c>
      <c r="J108" s="265" t="e">
        <f>+VLOOKUP(C108,'122024'!$C$7:$U$366,19,0)</f>
        <v>#N/A</v>
      </c>
    </row>
    <row r="109" spans="1:11" ht="12" hidden="1" customHeight="1">
      <c r="A109" s="336" t="s">
        <v>439</v>
      </c>
      <c r="B109" s="336"/>
      <c r="C109" s="346" t="s">
        <v>1392</v>
      </c>
      <c r="D109" s="346" t="s">
        <v>1393</v>
      </c>
      <c r="E109" s="337" t="s">
        <v>1140</v>
      </c>
      <c r="F109" s="336" t="s">
        <v>436</v>
      </c>
      <c r="G109" s="277" t="e">
        <f>+VLOOKUP(D109,#REF!,6,0)</f>
        <v>#REF!</v>
      </c>
      <c r="H109" s="277">
        <v>0</v>
      </c>
      <c r="I109" s="277">
        <v>0</v>
      </c>
      <c r="J109" s="265" t="e">
        <f>+VLOOKUP(C109,'122024'!$C$7:$U$366,19,0)</f>
        <v>#N/A</v>
      </c>
    </row>
    <row r="110" spans="1:11" ht="12" hidden="1" customHeight="1">
      <c r="A110" s="336" t="s">
        <v>439</v>
      </c>
      <c r="B110" s="336"/>
      <c r="C110" s="346" t="s">
        <v>1394</v>
      </c>
      <c r="D110" s="346" t="s">
        <v>1395</v>
      </c>
      <c r="E110" s="337" t="s">
        <v>1140</v>
      </c>
      <c r="F110" s="336" t="s">
        <v>436</v>
      </c>
      <c r="G110" s="277" t="e">
        <f>+VLOOKUP(D110,#REF!,6,0)</f>
        <v>#REF!</v>
      </c>
      <c r="H110" s="277">
        <v>0</v>
      </c>
      <c r="I110" s="277">
        <v>0</v>
      </c>
      <c r="J110" s="265" t="e">
        <f>+VLOOKUP(C110,'122024'!$C$7:$U$366,19,0)</f>
        <v>#N/A</v>
      </c>
    </row>
    <row r="111" spans="1:11" ht="12" hidden="1" customHeight="1">
      <c r="A111" s="336" t="s">
        <v>439</v>
      </c>
      <c r="B111" s="336" t="s">
        <v>367</v>
      </c>
      <c r="C111" s="346" t="s">
        <v>1396</v>
      </c>
      <c r="D111" s="346" t="s">
        <v>1397</v>
      </c>
      <c r="E111" s="337" t="s">
        <v>1140</v>
      </c>
      <c r="F111" s="336" t="s">
        <v>437</v>
      </c>
      <c r="G111" s="277" t="e">
        <f>+VLOOKUP(D111,#REF!,6,0)</f>
        <v>#REF!</v>
      </c>
      <c r="H111" s="277">
        <v>0</v>
      </c>
      <c r="I111" s="277">
        <v>0</v>
      </c>
      <c r="J111" s="265" t="e">
        <f>+VLOOKUP(C111,'122024'!$C$7:$U$366,19,0)</f>
        <v>#N/A</v>
      </c>
    </row>
    <row r="112" spans="1:11" ht="12" hidden="1" customHeight="1">
      <c r="A112" s="336" t="s">
        <v>42</v>
      </c>
      <c r="B112" s="336"/>
      <c r="C112" s="346" t="s">
        <v>1398</v>
      </c>
      <c r="D112" s="346" t="s">
        <v>1399</v>
      </c>
      <c r="E112" s="337" t="s">
        <v>1140</v>
      </c>
      <c r="F112" s="336" t="s">
        <v>436</v>
      </c>
      <c r="G112" s="277" t="e">
        <f>+VLOOKUP(D112,#REF!,6,0)</f>
        <v>#REF!</v>
      </c>
      <c r="H112" s="277">
        <v>0</v>
      </c>
      <c r="I112" s="277">
        <v>0</v>
      </c>
      <c r="J112" s="265" t="e">
        <f>+VLOOKUP(C112,'122024'!$C$7:$U$366,19,0)</f>
        <v>#N/A</v>
      </c>
      <c r="K112" s="348"/>
    </row>
    <row r="113" spans="1:10" ht="12" hidden="1" customHeight="1">
      <c r="A113" s="336" t="s">
        <v>42</v>
      </c>
      <c r="B113" s="336"/>
      <c r="C113" s="346" t="s">
        <v>1400</v>
      </c>
      <c r="D113" s="346" t="s">
        <v>1401</v>
      </c>
      <c r="E113" s="337" t="s">
        <v>1140</v>
      </c>
      <c r="F113" s="336" t="s">
        <v>436</v>
      </c>
      <c r="G113" s="277" t="e">
        <f>+VLOOKUP(D113,#REF!,6,0)</f>
        <v>#REF!</v>
      </c>
      <c r="H113" s="277">
        <v>0</v>
      </c>
      <c r="I113" s="277">
        <v>0</v>
      </c>
      <c r="J113" s="265" t="e">
        <f>+VLOOKUP(C113,'122024'!$C$7:$U$366,19,0)</f>
        <v>#N/A</v>
      </c>
    </row>
    <row r="114" spans="1:10" ht="12" hidden="1" customHeight="1">
      <c r="A114" s="336" t="s">
        <v>42</v>
      </c>
      <c r="B114" s="336"/>
      <c r="C114" s="346" t="s">
        <v>1402</v>
      </c>
      <c r="D114" s="346" t="s">
        <v>1403</v>
      </c>
      <c r="E114" s="337" t="s">
        <v>1140</v>
      </c>
      <c r="F114" s="336" t="s">
        <v>436</v>
      </c>
      <c r="G114" s="277" t="e">
        <f>+VLOOKUP(D114,#REF!,6,0)</f>
        <v>#REF!</v>
      </c>
      <c r="H114" s="277">
        <v>0</v>
      </c>
      <c r="I114" s="277">
        <v>0</v>
      </c>
      <c r="J114" s="265" t="e">
        <f>+VLOOKUP(C114,'122024'!$C$7:$U$366,19,0)</f>
        <v>#N/A</v>
      </c>
    </row>
    <row r="115" spans="1:10" ht="12" hidden="1" customHeight="1">
      <c r="A115" s="336" t="s">
        <v>42</v>
      </c>
      <c r="B115" s="336"/>
      <c r="C115" s="346" t="s">
        <v>1404</v>
      </c>
      <c r="D115" s="346" t="s">
        <v>1405</v>
      </c>
      <c r="E115" s="337" t="s">
        <v>1140</v>
      </c>
      <c r="F115" s="336" t="s">
        <v>436</v>
      </c>
      <c r="G115" s="277" t="e">
        <f>+VLOOKUP(D115,#REF!,6,0)</f>
        <v>#REF!</v>
      </c>
      <c r="H115" s="277">
        <v>0</v>
      </c>
      <c r="I115" s="277">
        <v>0</v>
      </c>
      <c r="J115" s="265" t="e">
        <f>+VLOOKUP(C115,'122024'!$C$7:$U$366,19,0)</f>
        <v>#N/A</v>
      </c>
    </row>
    <row r="116" spans="1:10" ht="12" hidden="1" customHeight="1">
      <c r="A116" s="336" t="s">
        <v>42</v>
      </c>
      <c r="B116" s="336"/>
      <c r="C116" s="346" t="s">
        <v>1406</v>
      </c>
      <c r="D116" s="346" t="s">
        <v>1407</v>
      </c>
      <c r="E116" s="337" t="s">
        <v>1140</v>
      </c>
      <c r="F116" s="336" t="s">
        <v>436</v>
      </c>
      <c r="G116" s="277" t="e">
        <f>+VLOOKUP(D116,#REF!,6,0)</f>
        <v>#REF!</v>
      </c>
      <c r="H116" s="277">
        <v>0</v>
      </c>
      <c r="I116" s="277">
        <v>0</v>
      </c>
      <c r="J116" s="265" t="e">
        <f>+VLOOKUP(C116,'122024'!$C$7:$U$366,19,0)</f>
        <v>#N/A</v>
      </c>
    </row>
    <row r="117" spans="1:10" ht="12" hidden="1" customHeight="1">
      <c r="A117" s="336" t="s">
        <v>42</v>
      </c>
      <c r="B117" s="336" t="s">
        <v>26</v>
      </c>
      <c r="C117" s="346" t="s">
        <v>1408</v>
      </c>
      <c r="D117" s="346" t="s">
        <v>1409</v>
      </c>
      <c r="E117" s="337" t="s">
        <v>1140</v>
      </c>
      <c r="F117" s="336" t="s">
        <v>437</v>
      </c>
      <c r="G117" s="277" t="e">
        <f>+VLOOKUP(D117,#REF!,6,0)</f>
        <v>#REF!</v>
      </c>
      <c r="H117" s="277">
        <v>0</v>
      </c>
      <c r="I117" s="277">
        <v>0</v>
      </c>
      <c r="J117" s="265" t="e">
        <f>+VLOOKUP(C117,'122024'!$C$7:$U$366,19,0)</f>
        <v>#N/A</v>
      </c>
    </row>
    <row r="118" spans="1:10" ht="12" hidden="1" customHeight="1">
      <c r="A118" s="336" t="s">
        <v>42</v>
      </c>
      <c r="B118" s="336"/>
      <c r="C118" s="346" t="s">
        <v>1410</v>
      </c>
      <c r="D118" s="346" t="s">
        <v>1411</v>
      </c>
      <c r="E118" s="337" t="s">
        <v>1140</v>
      </c>
      <c r="F118" s="336" t="s">
        <v>436</v>
      </c>
      <c r="G118" s="277" t="e">
        <f>+VLOOKUP(D118,#REF!,6,0)</f>
        <v>#REF!</v>
      </c>
      <c r="H118" s="277">
        <v>0</v>
      </c>
      <c r="I118" s="277">
        <v>0</v>
      </c>
      <c r="J118" s="265" t="e">
        <f>+VLOOKUP(C118,'122024'!$C$7:$U$366,19,0)</f>
        <v>#N/A</v>
      </c>
    </row>
    <row r="119" spans="1:10" ht="12" hidden="1" customHeight="1">
      <c r="A119" s="336" t="s">
        <v>42</v>
      </c>
      <c r="B119" s="336" t="s">
        <v>26</v>
      </c>
      <c r="C119" s="346" t="s">
        <v>1412</v>
      </c>
      <c r="D119" s="346" t="s">
        <v>1413</v>
      </c>
      <c r="E119" s="337" t="s">
        <v>1140</v>
      </c>
      <c r="F119" s="336" t="s">
        <v>437</v>
      </c>
      <c r="G119" s="277" t="e">
        <f>+VLOOKUP(D119,#REF!,6,0)</f>
        <v>#REF!</v>
      </c>
      <c r="H119" s="277">
        <v>0</v>
      </c>
      <c r="I119" s="277">
        <v>0</v>
      </c>
      <c r="J119" s="265" t="e">
        <f>+VLOOKUP(C119,'122024'!$C$7:$U$366,19,0)</f>
        <v>#N/A</v>
      </c>
    </row>
    <row r="120" spans="1:10" ht="12" hidden="1" customHeight="1">
      <c r="A120" s="336" t="s">
        <v>42</v>
      </c>
      <c r="B120" s="336"/>
      <c r="C120" s="346" t="s">
        <v>1414</v>
      </c>
      <c r="D120" s="346" t="s">
        <v>1415</v>
      </c>
      <c r="E120" s="337" t="s">
        <v>1140</v>
      </c>
      <c r="F120" s="336" t="s">
        <v>436</v>
      </c>
      <c r="G120" s="277" t="e">
        <f>+VLOOKUP(D120,#REF!,6,0)</f>
        <v>#REF!</v>
      </c>
      <c r="H120" s="277">
        <v>0</v>
      </c>
      <c r="I120" s="277">
        <v>0</v>
      </c>
      <c r="J120" s="265" t="e">
        <f>+VLOOKUP(C120,'122024'!$C$7:$U$366,19,0)</f>
        <v>#N/A</v>
      </c>
    </row>
    <row r="121" spans="1:10" ht="12" hidden="1" customHeight="1">
      <c r="A121" s="336" t="s">
        <v>42</v>
      </c>
      <c r="B121" s="336" t="s">
        <v>26</v>
      </c>
      <c r="C121" s="346" t="s">
        <v>1416</v>
      </c>
      <c r="D121" s="346" t="s">
        <v>1417</v>
      </c>
      <c r="E121" s="337" t="s">
        <v>1140</v>
      </c>
      <c r="F121" s="336" t="s">
        <v>437</v>
      </c>
      <c r="G121" s="277" t="e">
        <f>+VLOOKUP(D121,#REF!,6,0)</f>
        <v>#REF!</v>
      </c>
      <c r="H121" s="277">
        <v>0</v>
      </c>
      <c r="I121" s="277">
        <v>0</v>
      </c>
      <c r="J121" s="265" t="e">
        <f>+VLOOKUP(C121,'122024'!$C$7:$U$366,19,0)</f>
        <v>#N/A</v>
      </c>
    </row>
    <row r="122" spans="1:10" ht="12" hidden="1" customHeight="1">
      <c r="A122" s="336" t="s">
        <v>42</v>
      </c>
      <c r="B122" s="336"/>
      <c r="C122" s="346" t="s">
        <v>1418</v>
      </c>
      <c r="D122" s="346" t="s">
        <v>1419</v>
      </c>
      <c r="E122" s="337" t="s">
        <v>1140</v>
      </c>
      <c r="F122" s="336" t="s">
        <v>436</v>
      </c>
      <c r="G122" s="277" t="e">
        <f>+VLOOKUP(D122,#REF!,6,0)</f>
        <v>#REF!</v>
      </c>
      <c r="H122" s="277">
        <v>0</v>
      </c>
      <c r="I122" s="277">
        <v>0</v>
      </c>
      <c r="J122" s="265" t="e">
        <f>+VLOOKUP(C122,'122024'!$C$7:$U$366,19,0)</f>
        <v>#N/A</v>
      </c>
    </row>
    <row r="123" spans="1:10" ht="12" hidden="1" customHeight="1">
      <c r="A123" s="336" t="s">
        <v>42</v>
      </c>
      <c r="B123" s="336" t="s">
        <v>26</v>
      </c>
      <c r="C123" s="346" t="s">
        <v>1420</v>
      </c>
      <c r="D123" s="346" t="s">
        <v>1421</v>
      </c>
      <c r="E123" s="337" t="s">
        <v>1140</v>
      </c>
      <c r="F123" s="336" t="s">
        <v>437</v>
      </c>
      <c r="G123" s="277" t="e">
        <f>+VLOOKUP(D123,#REF!,6,0)</f>
        <v>#REF!</v>
      </c>
      <c r="H123" s="277">
        <v>0</v>
      </c>
      <c r="I123" s="277">
        <v>0</v>
      </c>
      <c r="J123" s="265" t="e">
        <f>+VLOOKUP(C123,'122024'!$C$7:$U$366,19,0)</f>
        <v>#N/A</v>
      </c>
    </row>
    <row r="124" spans="1:10" ht="12" hidden="1" customHeight="1">
      <c r="A124" s="336" t="s">
        <v>42</v>
      </c>
      <c r="B124" s="336"/>
      <c r="C124" s="346" t="s">
        <v>1422</v>
      </c>
      <c r="D124" s="346" t="s">
        <v>1423</v>
      </c>
      <c r="E124" s="337" t="s">
        <v>1140</v>
      </c>
      <c r="F124" s="336" t="s">
        <v>436</v>
      </c>
      <c r="G124" s="277" t="e">
        <f>+VLOOKUP(D124,#REF!,6,0)</f>
        <v>#REF!</v>
      </c>
      <c r="H124" s="277">
        <v>0</v>
      </c>
      <c r="I124" s="277">
        <v>0</v>
      </c>
      <c r="J124" s="265" t="e">
        <f>+VLOOKUP(C124,'122024'!$C$7:$U$366,19,0)</f>
        <v>#N/A</v>
      </c>
    </row>
    <row r="125" spans="1:10" ht="12" hidden="1" customHeight="1">
      <c r="A125" s="336" t="s">
        <v>42</v>
      </c>
      <c r="B125" s="336"/>
      <c r="C125" s="346" t="s">
        <v>1424</v>
      </c>
      <c r="D125" s="346" t="s">
        <v>1425</v>
      </c>
      <c r="E125" s="337" t="s">
        <v>1140</v>
      </c>
      <c r="F125" s="336" t="s">
        <v>436</v>
      </c>
      <c r="G125" s="277" t="e">
        <f>+VLOOKUP(D125,#REF!,6,0)</f>
        <v>#REF!</v>
      </c>
      <c r="H125" s="277">
        <v>0</v>
      </c>
      <c r="I125" s="277">
        <v>0</v>
      </c>
      <c r="J125" s="265" t="e">
        <f>+VLOOKUP(C125,'122024'!$C$7:$U$366,19,0)</f>
        <v>#N/A</v>
      </c>
    </row>
    <row r="126" spans="1:10" ht="12" hidden="1" customHeight="1">
      <c r="A126" s="336" t="s">
        <v>42</v>
      </c>
      <c r="B126" s="336" t="s">
        <v>27</v>
      </c>
      <c r="C126" s="346" t="s">
        <v>1426</v>
      </c>
      <c r="D126" s="346" t="s">
        <v>1427</v>
      </c>
      <c r="E126" s="337" t="s">
        <v>1140</v>
      </c>
      <c r="F126" s="336" t="s">
        <v>437</v>
      </c>
      <c r="G126" s="277" t="e">
        <f>+VLOOKUP(D126,#REF!,6,0)</f>
        <v>#REF!</v>
      </c>
      <c r="H126" s="277">
        <v>0</v>
      </c>
      <c r="I126" s="277">
        <v>0</v>
      </c>
      <c r="J126" s="265" t="e">
        <f>+VLOOKUP(C126,'122024'!$C$7:$U$366,19,0)</f>
        <v>#N/A</v>
      </c>
    </row>
    <row r="127" spans="1:10" ht="12" hidden="1" customHeight="1">
      <c r="A127" s="336" t="s">
        <v>42</v>
      </c>
      <c r="B127" s="336" t="s">
        <v>27</v>
      </c>
      <c r="C127" s="346" t="s">
        <v>1428</v>
      </c>
      <c r="D127" s="346" t="s">
        <v>1429</v>
      </c>
      <c r="E127" s="337" t="s">
        <v>1140</v>
      </c>
      <c r="F127" s="336" t="s">
        <v>437</v>
      </c>
      <c r="G127" s="277" t="e">
        <f>+VLOOKUP(D127,#REF!,6,0)</f>
        <v>#REF!</v>
      </c>
      <c r="H127" s="277">
        <v>0</v>
      </c>
      <c r="I127" s="277">
        <v>0</v>
      </c>
      <c r="J127" s="265" t="e">
        <f>+VLOOKUP(C127,'122024'!$C$7:$U$366,19,0)</f>
        <v>#N/A</v>
      </c>
    </row>
    <row r="128" spans="1:10" ht="12" hidden="1" customHeight="1">
      <c r="A128" s="336" t="s">
        <v>42</v>
      </c>
      <c r="B128" s="336" t="s">
        <v>27</v>
      </c>
      <c r="C128" s="346" t="s">
        <v>1430</v>
      </c>
      <c r="D128" s="346" t="s">
        <v>1431</v>
      </c>
      <c r="E128" s="337" t="s">
        <v>1140</v>
      </c>
      <c r="F128" s="336" t="s">
        <v>437</v>
      </c>
      <c r="G128" s="277" t="e">
        <f>+VLOOKUP(D128,#REF!,6,0)</f>
        <v>#REF!</v>
      </c>
      <c r="H128" s="277">
        <v>0</v>
      </c>
      <c r="I128" s="277">
        <v>0</v>
      </c>
      <c r="J128" s="265" t="e">
        <f>+VLOOKUP(C128,'122024'!$C$7:$U$366,19,0)</f>
        <v>#N/A</v>
      </c>
    </row>
    <row r="129" spans="1:10" ht="12" hidden="1" customHeight="1">
      <c r="A129" s="336" t="s">
        <v>42</v>
      </c>
      <c r="B129" s="336" t="s">
        <v>27</v>
      </c>
      <c r="C129" s="346" t="s">
        <v>1432</v>
      </c>
      <c r="D129" s="346" t="s">
        <v>1433</v>
      </c>
      <c r="E129" s="337" t="s">
        <v>1140</v>
      </c>
      <c r="F129" s="336" t="s">
        <v>437</v>
      </c>
      <c r="G129" s="277" t="e">
        <f>+VLOOKUP(D129,#REF!,6,0)</f>
        <v>#REF!</v>
      </c>
      <c r="H129" s="277">
        <v>0</v>
      </c>
      <c r="I129" s="277">
        <v>0</v>
      </c>
      <c r="J129" s="265" t="e">
        <f>+VLOOKUP(C129,'122024'!$C$7:$U$366,19,0)</f>
        <v>#N/A</v>
      </c>
    </row>
    <row r="130" spans="1:10" ht="12" hidden="1" customHeight="1">
      <c r="A130" s="336" t="s">
        <v>42</v>
      </c>
      <c r="B130" s="336" t="s">
        <v>27</v>
      </c>
      <c r="C130" s="346" t="s">
        <v>1434</v>
      </c>
      <c r="D130" s="346" t="s">
        <v>1435</v>
      </c>
      <c r="E130" s="337" t="s">
        <v>1140</v>
      </c>
      <c r="F130" s="336" t="s">
        <v>437</v>
      </c>
      <c r="G130" s="277" t="e">
        <f>+VLOOKUP(D130,#REF!,6,0)</f>
        <v>#REF!</v>
      </c>
      <c r="H130" s="277">
        <v>0</v>
      </c>
      <c r="I130" s="277">
        <v>0</v>
      </c>
      <c r="J130" s="265" t="e">
        <f>+VLOOKUP(C130,'122024'!$C$7:$U$366,19,0)</f>
        <v>#N/A</v>
      </c>
    </row>
    <row r="131" spans="1:10" ht="12" hidden="1" customHeight="1">
      <c r="A131" s="336" t="s">
        <v>42</v>
      </c>
      <c r="B131" s="336" t="s">
        <v>27</v>
      </c>
      <c r="C131" s="346" t="s">
        <v>1436</v>
      </c>
      <c r="D131" s="346" t="s">
        <v>1437</v>
      </c>
      <c r="E131" s="337" t="s">
        <v>1140</v>
      </c>
      <c r="F131" s="336" t="s">
        <v>437</v>
      </c>
      <c r="G131" s="277" t="e">
        <f>+VLOOKUP(D131,#REF!,6,0)</f>
        <v>#REF!</v>
      </c>
      <c r="H131" s="277">
        <v>0</v>
      </c>
      <c r="I131" s="277">
        <v>0</v>
      </c>
      <c r="J131" s="265" t="e">
        <f>+VLOOKUP(C131,'122024'!$C$7:$U$366,19,0)</f>
        <v>#N/A</v>
      </c>
    </row>
    <row r="132" spans="1:10" ht="12" hidden="1" customHeight="1">
      <c r="A132" s="336" t="s">
        <v>42</v>
      </c>
      <c r="B132" s="336"/>
      <c r="C132" s="346" t="s">
        <v>1438</v>
      </c>
      <c r="D132" s="346" t="s">
        <v>1439</v>
      </c>
      <c r="E132" s="337" t="s">
        <v>1140</v>
      </c>
      <c r="F132" s="336" t="s">
        <v>436</v>
      </c>
      <c r="G132" s="277" t="e">
        <f>+VLOOKUP(D132,#REF!,6,0)</f>
        <v>#REF!</v>
      </c>
      <c r="H132" s="277">
        <v>0</v>
      </c>
      <c r="I132" s="277">
        <v>0</v>
      </c>
      <c r="J132" s="265" t="e">
        <f>+VLOOKUP(C132,'122024'!$C$7:$U$366,19,0)</f>
        <v>#N/A</v>
      </c>
    </row>
    <row r="133" spans="1:10" ht="12" hidden="1" customHeight="1">
      <c r="A133" s="336" t="s">
        <v>42</v>
      </c>
      <c r="B133" s="336" t="s">
        <v>27</v>
      </c>
      <c r="C133" s="346" t="s">
        <v>1440</v>
      </c>
      <c r="D133" s="346" t="s">
        <v>1441</v>
      </c>
      <c r="E133" s="337" t="s">
        <v>1140</v>
      </c>
      <c r="F133" s="336" t="s">
        <v>437</v>
      </c>
      <c r="G133" s="277" t="e">
        <f>+VLOOKUP(D133,#REF!,6,0)</f>
        <v>#REF!</v>
      </c>
      <c r="H133" s="277">
        <v>0</v>
      </c>
      <c r="I133" s="277">
        <v>0</v>
      </c>
      <c r="J133" s="265" t="e">
        <f>+VLOOKUP(C133,'122024'!$C$7:$U$366,19,0)</f>
        <v>#N/A</v>
      </c>
    </row>
    <row r="134" spans="1:10" ht="12" hidden="1" customHeight="1">
      <c r="A134" s="336" t="s">
        <v>42</v>
      </c>
      <c r="B134" s="336" t="s">
        <v>27</v>
      </c>
      <c r="C134" s="346" t="s">
        <v>1442</v>
      </c>
      <c r="D134" s="346" t="s">
        <v>1443</v>
      </c>
      <c r="E134" s="337" t="s">
        <v>1140</v>
      </c>
      <c r="F134" s="336" t="s">
        <v>437</v>
      </c>
      <c r="G134" s="277" t="e">
        <f>+VLOOKUP(D134,#REF!,6,0)</f>
        <v>#REF!</v>
      </c>
      <c r="H134" s="277">
        <v>0</v>
      </c>
      <c r="I134" s="277">
        <v>0</v>
      </c>
      <c r="J134" s="265" t="e">
        <f>+VLOOKUP(C134,'122024'!$C$7:$U$366,19,0)</f>
        <v>#N/A</v>
      </c>
    </row>
    <row r="135" spans="1:10" ht="12" hidden="1" customHeight="1">
      <c r="A135" s="336" t="s">
        <v>42</v>
      </c>
      <c r="B135" s="336" t="s">
        <v>27</v>
      </c>
      <c r="C135" s="346" t="s">
        <v>1444</v>
      </c>
      <c r="D135" s="346" t="s">
        <v>1445</v>
      </c>
      <c r="E135" s="337" t="s">
        <v>1140</v>
      </c>
      <c r="F135" s="336" t="s">
        <v>437</v>
      </c>
      <c r="G135" s="277" t="e">
        <f>+VLOOKUP(D135,#REF!,6,0)</f>
        <v>#REF!</v>
      </c>
      <c r="H135" s="277">
        <v>0</v>
      </c>
      <c r="I135" s="277">
        <v>0</v>
      </c>
      <c r="J135" s="265" t="e">
        <f>+VLOOKUP(C135,'122024'!$C$7:$U$366,19,0)</f>
        <v>#N/A</v>
      </c>
    </row>
    <row r="136" spans="1:10" ht="12" hidden="1" customHeight="1">
      <c r="A136" s="336" t="s">
        <v>42</v>
      </c>
      <c r="B136" s="336" t="s">
        <v>27</v>
      </c>
      <c r="C136" s="346" t="s">
        <v>1446</v>
      </c>
      <c r="D136" s="346" t="s">
        <v>1447</v>
      </c>
      <c r="E136" s="337" t="s">
        <v>1140</v>
      </c>
      <c r="F136" s="336" t="s">
        <v>437</v>
      </c>
      <c r="G136" s="277" t="e">
        <f>+VLOOKUP(D136,#REF!,6,0)</f>
        <v>#REF!</v>
      </c>
      <c r="H136" s="277">
        <v>0</v>
      </c>
      <c r="I136" s="277">
        <v>0</v>
      </c>
      <c r="J136" s="265" t="e">
        <f>+VLOOKUP(C136,'122024'!$C$7:$U$366,19,0)</f>
        <v>#N/A</v>
      </c>
    </row>
    <row r="137" spans="1:10" ht="12" hidden="1" customHeight="1">
      <c r="A137" s="336" t="s">
        <v>42</v>
      </c>
      <c r="B137" s="336"/>
      <c r="C137" s="346" t="s">
        <v>1448</v>
      </c>
      <c r="D137" s="346" t="s">
        <v>1449</v>
      </c>
      <c r="E137" s="337" t="s">
        <v>1140</v>
      </c>
      <c r="F137" s="336" t="s">
        <v>436</v>
      </c>
      <c r="G137" s="277" t="e">
        <f>+VLOOKUP(D137,#REF!,6,0)</f>
        <v>#REF!</v>
      </c>
      <c r="H137" s="277">
        <v>0</v>
      </c>
      <c r="I137" s="277">
        <v>0</v>
      </c>
      <c r="J137" s="265" t="e">
        <f>+VLOOKUP(C137,'122024'!$C$7:$U$366,19,0)</f>
        <v>#N/A</v>
      </c>
    </row>
    <row r="138" spans="1:10" ht="12" hidden="1" customHeight="1">
      <c r="A138" s="336" t="s">
        <v>42</v>
      </c>
      <c r="B138" s="336"/>
      <c r="C138" s="346" t="s">
        <v>1450</v>
      </c>
      <c r="D138" s="346" t="s">
        <v>1451</v>
      </c>
      <c r="E138" s="337" t="s">
        <v>1140</v>
      </c>
      <c r="F138" s="336" t="s">
        <v>436</v>
      </c>
      <c r="G138" s="277" t="e">
        <f>+VLOOKUP(D138,#REF!,6,0)</f>
        <v>#REF!</v>
      </c>
      <c r="H138" s="277">
        <v>0</v>
      </c>
      <c r="I138" s="277">
        <v>0</v>
      </c>
      <c r="J138" s="265" t="e">
        <f>+VLOOKUP(C138,'122024'!$C$7:$U$366,19,0)</f>
        <v>#N/A</v>
      </c>
    </row>
    <row r="139" spans="1:10" ht="12" hidden="1" customHeight="1">
      <c r="A139" s="336" t="s">
        <v>42</v>
      </c>
      <c r="B139" s="336" t="s">
        <v>26</v>
      </c>
      <c r="C139" s="346" t="s">
        <v>1452</v>
      </c>
      <c r="D139" s="346" t="s">
        <v>1453</v>
      </c>
      <c r="E139" s="337" t="s">
        <v>1140</v>
      </c>
      <c r="F139" s="336" t="s">
        <v>437</v>
      </c>
      <c r="G139" s="277" t="e">
        <f>+VLOOKUP(D139,#REF!,6,0)</f>
        <v>#REF!</v>
      </c>
      <c r="H139" s="277">
        <v>0</v>
      </c>
      <c r="I139" s="277">
        <v>0</v>
      </c>
      <c r="J139" s="265" t="e">
        <f>+VLOOKUP(C139,'122024'!$C$7:$U$366,19,0)</f>
        <v>#N/A</v>
      </c>
    </row>
    <row r="140" spans="1:10" ht="12" hidden="1" customHeight="1">
      <c r="A140" s="336" t="s">
        <v>42</v>
      </c>
      <c r="B140" s="336"/>
      <c r="C140" s="346" t="s">
        <v>1454</v>
      </c>
      <c r="D140" s="346" t="s">
        <v>1455</v>
      </c>
      <c r="E140" s="337" t="s">
        <v>1140</v>
      </c>
      <c r="F140" s="336" t="s">
        <v>436</v>
      </c>
      <c r="G140" s="277" t="e">
        <f>+VLOOKUP(D140,#REF!,6,0)</f>
        <v>#REF!</v>
      </c>
      <c r="H140" s="277">
        <v>0</v>
      </c>
      <c r="I140" s="277">
        <v>0</v>
      </c>
      <c r="J140" s="265" t="e">
        <f>+VLOOKUP(C140,'122024'!$C$7:$U$366,19,0)</f>
        <v>#N/A</v>
      </c>
    </row>
    <row r="141" spans="1:10" ht="12" hidden="1" customHeight="1">
      <c r="A141" s="336" t="s">
        <v>42</v>
      </c>
      <c r="B141" s="336"/>
      <c r="C141" s="346" t="s">
        <v>1456</v>
      </c>
      <c r="D141" s="346" t="s">
        <v>1455</v>
      </c>
      <c r="E141" s="337" t="s">
        <v>1140</v>
      </c>
      <c r="F141" s="336" t="s">
        <v>436</v>
      </c>
      <c r="G141" s="277" t="e">
        <f>+VLOOKUP(D141,#REF!,6,0)</f>
        <v>#REF!</v>
      </c>
      <c r="H141" s="277">
        <v>0</v>
      </c>
      <c r="I141" s="277">
        <v>0</v>
      </c>
      <c r="J141" s="265" t="e">
        <f>+VLOOKUP(C141,'122024'!$C$7:$U$366,19,0)</f>
        <v>#N/A</v>
      </c>
    </row>
    <row r="142" spans="1:10" ht="12" hidden="1" customHeight="1">
      <c r="A142" s="336" t="s">
        <v>42</v>
      </c>
      <c r="B142" s="336"/>
      <c r="C142" s="346" t="s">
        <v>1457</v>
      </c>
      <c r="D142" s="346" t="s">
        <v>1458</v>
      </c>
      <c r="E142" s="337" t="s">
        <v>1140</v>
      </c>
      <c r="F142" s="336" t="s">
        <v>436</v>
      </c>
      <c r="G142" s="277" t="e">
        <f>+VLOOKUP(D142,#REF!,6,0)</f>
        <v>#REF!</v>
      </c>
      <c r="H142" s="277">
        <v>0</v>
      </c>
      <c r="I142" s="277">
        <v>0</v>
      </c>
      <c r="J142" s="265" t="e">
        <f>+VLOOKUP(C142,'122024'!$C$7:$U$366,19,0)</f>
        <v>#N/A</v>
      </c>
    </row>
    <row r="143" spans="1:10" ht="12" hidden="1" customHeight="1">
      <c r="A143" s="336" t="s">
        <v>42</v>
      </c>
      <c r="B143" s="336" t="s">
        <v>26</v>
      </c>
      <c r="C143" s="346" t="s">
        <v>1459</v>
      </c>
      <c r="D143" s="346" t="s">
        <v>1460</v>
      </c>
      <c r="E143" s="337" t="s">
        <v>1140</v>
      </c>
      <c r="F143" s="336" t="s">
        <v>437</v>
      </c>
      <c r="G143" s="277" t="e">
        <f>+VLOOKUP(D143,#REF!,6,0)</f>
        <v>#REF!</v>
      </c>
      <c r="H143" s="277">
        <v>0</v>
      </c>
      <c r="I143" s="277">
        <v>0</v>
      </c>
      <c r="J143" s="265" t="e">
        <f>+VLOOKUP(C143,'122024'!$C$7:$U$366,19,0)</f>
        <v>#N/A</v>
      </c>
    </row>
    <row r="144" spans="1:10" ht="12" hidden="1" customHeight="1">
      <c r="A144" s="336" t="s">
        <v>42</v>
      </c>
      <c r="B144" s="336"/>
      <c r="C144" s="346" t="s">
        <v>1461</v>
      </c>
      <c r="D144" s="346" t="s">
        <v>1462</v>
      </c>
      <c r="E144" s="337" t="s">
        <v>1140</v>
      </c>
      <c r="F144" s="336" t="s">
        <v>436</v>
      </c>
      <c r="G144" s="277" t="e">
        <f>+VLOOKUP(D144,#REF!,6,0)</f>
        <v>#REF!</v>
      </c>
      <c r="H144" s="277">
        <v>0</v>
      </c>
      <c r="I144" s="277">
        <v>0</v>
      </c>
      <c r="J144" s="265" t="e">
        <f>+VLOOKUP(C144,'122024'!$C$7:$U$366,19,0)</f>
        <v>#N/A</v>
      </c>
    </row>
    <row r="145" spans="1:10" ht="12" hidden="1" customHeight="1">
      <c r="A145" s="336" t="s">
        <v>42</v>
      </c>
      <c r="B145" s="336" t="s">
        <v>27</v>
      </c>
      <c r="C145" s="346" t="s">
        <v>1463</v>
      </c>
      <c r="D145" s="346" t="s">
        <v>1464</v>
      </c>
      <c r="E145" s="337" t="s">
        <v>1140</v>
      </c>
      <c r="F145" s="336" t="s">
        <v>437</v>
      </c>
      <c r="G145" s="277" t="e">
        <f>+VLOOKUP(D145,#REF!,6,0)</f>
        <v>#REF!</v>
      </c>
      <c r="H145" s="277">
        <v>0</v>
      </c>
      <c r="I145" s="277">
        <v>0</v>
      </c>
      <c r="J145" s="265" t="e">
        <f>+VLOOKUP(C145,'122024'!$C$7:$U$366,19,0)</f>
        <v>#N/A</v>
      </c>
    </row>
    <row r="146" spans="1:10" ht="12" hidden="1" customHeight="1">
      <c r="A146" s="336" t="s">
        <v>42</v>
      </c>
      <c r="B146" s="336" t="s">
        <v>27</v>
      </c>
      <c r="C146" s="346" t="s">
        <v>1465</v>
      </c>
      <c r="D146" s="346" t="s">
        <v>1466</v>
      </c>
      <c r="E146" s="337" t="s">
        <v>1140</v>
      </c>
      <c r="F146" s="336" t="s">
        <v>437</v>
      </c>
      <c r="G146" s="277" t="e">
        <f>+VLOOKUP(D146,#REF!,6,0)</f>
        <v>#REF!</v>
      </c>
      <c r="H146" s="277">
        <v>0</v>
      </c>
      <c r="I146" s="277">
        <v>0</v>
      </c>
      <c r="J146" s="265" t="e">
        <f>+VLOOKUP(C146,'122024'!$C$7:$U$366,19,0)</f>
        <v>#N/A</v>
      </c>
    </row>
    <row r="147" spans="1:10" ht="12" hidden="1" customHeight="1">
      <c r="A147" s="336" t="s">
        <v>42</v>
      </c>
      <c r="B147" s="336" t="s">
        <v>27</v>
      </c>
      <c r="C147" s="346" t="s">
        <v>1467</v>
      </c>
      <c r="D147" s="346" t="s">
        <v>1468</v>
      </c>
      <c r="E147" s="337" t="s">
        <v>1140</v>
      </c>
      <c r="F147" s="336" t="s">
        <v>437</v>
      </c>
      <c r="G147" s="277" t="e">
        <f>+VLOOKUP(D147,#REF!,6,0)</f>
        <v>#REF!</v>
      </c>
      <c r="H147" s="277">
        <v>0</v>
      </c>
      <c r="I147" s="277">
        <v>0</v>
      </c>
      <c r="J147" s="265" t="e">
        <f>+VLOOKUP(C147,'122024'!$C$7:$U$366,19,0)</f>
        <v>#N/A</v>
      </c>
    </row>
    <row r="148" spans="1:10" ht="12" hidden="1" customHeight="1">
      <c r="A148" s="336" t="s">
        <v>42</v>
      </c>
      <c r="B148" s="336" t="s">
        <v>27</v>
      </c>
      <c r="C148" s="346" t="s">
        <v>1469</v>
      </c>
      <c r="D148" s="346" t="s">
        <v>1470</v>
      </c>
      <c r="E148" s="337" t="s">
        <v>1140</v>
      </c>
      <c r="F148" s="336" t="s">
        <v>437</v>
      </c>
      <c r="G148" s="277" t="e">
        <f>+VLOOKUP(D148,#REF!,6,0)</f>
        <v>#REF!</v>
      </c>
      <c r="H148" s="277">
        <v>0</v>
      </c>
      <c r="I148" s="277">
        <v>0</v>
      </c>
      <c r="J148" s="265" t="e">
        <f>+VLOOKUP(C148,'122024'!$C$7:$U$366,19,0)</f>
        <v>#N/A</v>
      </c>
    </row>
    <row r="149" spans="1:10" ht="12" hidden="1" customHeight="1">
      <c r="A149" s="336" t="s">
        <v>42</v>
      </c>
      <c r="B149" s="336" t="s">
        <v>27</v>
      </c>
      <c r="C149" s="346" t="s">
        <v>1471</v>
      </c>
      <c r="D149" s="346" t="s">
        <v>1472</v>
      </c>
      <c r="E149" s="337" t="s">
        <v>1140</v>
      </c>
      <c r="F149" s="336" t="s">
        <v>437</v>
      </c>
      <c r="G149" s="277" t="e">
        <f>+VLOOKUP(D149,#REF!,6,0)</f>
        <v>#REF!</v>
      </c>
      <c r="H149" s="277">
        <v>0</v>
      </c>
      <c r="I149" s="277">
        <v>0</v>
      </c>
      <c r="J149" s="265" t="e">
        <f>+VLOOKUP(C149,'122024'!$C$7:$U$366,19,0)</f>
        <v>#N/A</v>
      </c>
    </row>
    <row r="150" spans="1:10" ht="12" hidden="1" customHeight="1">
      <c r="A150" s="336" t="s">
        <v>46</v>
      </c>
      <c r="B150" s="336"/>
      <c r="C150" s="346" t="s">
        <v>1473</v>
      </c>
      <c r="D150" s="346" t="s">
        <v>1474</v>
      </c>
      <c r="E150" s="337" t="s">
        <v>1140</v>
      </c>
      <c r="F150" s="336" t="s">
        <v>436</v>
      </c>
      <c r="G150" s="277" t="e">
        <f>+VLOOKUP(D150,#REF!,6,0)</f>
        <v>#REF!</v>
      </c>
      <c r="H150" s="277">
        <v>0</v>
      </c>
      <c r="I150" s="277">
        <v>0</v>
      </c>
      <c r="J150" s="265" t="e">
        <f>+VLOOKUP(C150,'122024'!$C$7:$U$366,19,0)</f>
        <v>#N/A</v>
      </c>
    </row>
    <row r="151" spans="1:10" ht="12" hidden="1" customHeight="1">
      <c r="A151" s="336" t="s">
        <v>46</v>
      </c>
      <c r="B151" s="336"/>
      <c r="C151" s="346" t="s">
        <v>1475</v>
      </c>
      <c r="D151" s="346" t="s">
        <v>1476</v>
      </c>
      <c r="E151" s="337" t="s">
        <v>1140</v>
      </c>
      <c r="F151" s="336" t="s">
        <v>436</v>
      </c>
      <c r="G151" s="277" t="e">
        <f>+VLOOKUP(D151,#REF!,6,0)</f>
        <v>#REF!</v>
      </c>
      <c r="H151" s="277">
        <v>0</v>
      </c>
      <c r="I151" s="277">
        <v>0</v>
      </c>
      <c r="J151" s="265" t="e">
        <f>+VLOOKUP(C151,'122024'!$C$7:$U$366,19,0)</f>
        <v>#N/A</v>
      </c>
    </row>
    <row r="152" spans="1:10" ht="12" hidden="1" customHeight="1">
      <c r="A152" s="336" t="s">
        <v>46</v>
      </c>
      <c r="B152" s="336"/>
      <c r="C152" s="346" t="s">
        <v>1477</v>
      </c>
      <c r="D152" s="346" t="s">
        <v>1478</v>
      </c>
      <c r="E152" s="337" t="s">
        <v>1140</v>
      </c>
      <c r="F152" s="336" t="s">
        <v>436</v>
      </c>
      <c r="G152" s="277" t="e">
        <f>+VLOOKUP(D152,#REF!,6,0)</f>
        <v>#REF!</v>
      </c>
      <c r="H152" s="277">
        <v>0</v>
      </c>
      <c r="I152" s="277">
        <v>0</v>
      </c>
      <c r="J152" s="265" t="e">
        <f>+VLOOKUP(C152,'122024'!$C$7:$U$366,19,0)</f>
        <v>#N/A</v>
      </c>
    </row>
    <row r="153" spans="1:10" ht="12" hidden="1" customHeight="1">
      <c r="A153" s="336" t="s">
        <v>46</v>
      </c>
      <c r="B153" s="336"/>
      <c r="C153" s="346" t="s">
        <v>1479</v>
      </c>
      <c r="D153" s="346" t="s">
        <v>1480</v>
      </c>
      <c r="E153" s="337" t="s">
        <v>1140</v>
      </c>
      <c r="F153" s="336" t="s">
        <v>436</v>
      </c>
      <c r="G153" s="277" t="e">
        <f>+VLOOKUP(D153,#REF!,6,0)</f>
        <v>#REF!</v>
      </c>
      <c r="H153" s="277">
        <v>0</v>
      </c>
      <c r="I153" s="277">
        <v>0</v>
      </c>
      <c r="J153" s="265" t="e">
        <f>+VLOOKUP(C153,'122024'!$C$7:$U$366,19,0)</f>
        <v>#N/A</v>
      </c>
    </row>
    <row r="154" spans="1:10" ht="12" hidden="1" customHeight="1">
      <c r="A154" s="336" t="s">
        <v>46</v>
      </c>
      <c r="B154" s="336"/>
      <c r="C154" s="346" t="s">
        <v>1481</v>
      </c>
      <c r="D154" s="346" t="s">
        <v>1482</v>
      </c>
      <c r="E154" s="337" t="s">
        <v>1140</v>
      </c>
      <c r="F154" s="336" t="s">
        <v>436</v>
      </c>
      <c r="G154" s="277" t="e">
        <f>+VLOOKUP(D154,#REF!,6,0)</f>
        <v>#REF!</v>
      </c>
      <c r="H154" s="277">
        <v>0</v>
      </c>
      <c r="I154" s="277">
        <v>0</v>
      </c>
      <c r="J154" s="265" t="e">
        <f>+VLOOKUP(C154,'122024'!$C$7:$U$366,19,0)</f>
        <v>#N/A</v>
      </c>
    </row>
    <row r="155" spans="1:10" ht="12" customHeight="1">
      <c r="A155" s="336" t="s">
        <v>46</v>
      </c>
      <c r="B155" s="336" t="s">
        <v>24</v>
      </c>
      <c r="C155" s="346" t="s">
        <v>1483</v>
      </c>
      <c r="D155" s="346" t="s">
        <v>1484</v>
      </c>
      <c r="E155" s="337" t="s">
        <v>1140</v>
      </c>
      <c r="F155" s="336" t="s">
        <v>437</v>
      </c>
      <c r="G155" s="277" t="e">
        <f>+VLOOKUP(D155,#REF!,6,0)</f>
        <v>#REF!</v>
      </c>
      <c r="H155" s="277">
        <v>0</v>
      </c>
      <c r="I155" s="277">
        <v>0</v>
      </c>
      <c r="J155" s="265" t="e">
        <f>+VLOOKUP(C155,'122024'!$C$7:$U$366,19,0)</f>
        <v>#N/A</v>
      </c>
    </row>
    <row r="156" spans="1:10" ht="12" hidden="1" customHeight="1">
      <c r="A156" s="336" t="s">
        <v>46</v>
      </c>
      <c r="B156" s="336"/>
      <c r="C156" s="346" t="s">
        <v>1485</v>
      </c>
      <c r="D156" s="346" t="s">
        <v>1486</v>
      </c>
      <c r="E156" s="337" t="s">
        <v>1140</v>
      </c>
      <c r="F156" s="336" t="s">
        <v>436</v>
      </c>
      <c r="G156" s="277" t="e">
        <f>+VLOOKUP(D156,#REF!,6,0)</f>
        <v>#REF!</v>
      </c>
      <c r="H156" s="277">
        <v>0</v>
      </c>
      <c r="I156" s="277">
        <v>0</v>
      </c>
      <c r="J156" s="265" t="e">
        <f>+VLOOKUP(C156,'122024'!$C$7:$U$366,19,0)</f>
        <v>#N/A</v>
      </c>
    </row>
    <row r="157" spans="1:10" ht="12" customHeight="1">
      <c r="A157" s="336" t="s">
        <v>46</v>
      </c>
      <c r="B157" s="336" t="s">
        <v>24</v>
      </c>
      <c r="C157" s="346" t="s">
        <v>1487</v>
      </c>
      <c r="D157" s="346" t="s">
        <v>1488</v>
      </c>
      <c r="E157" s="337" t="s">
        <v>1140</v>
      </c>
      <c r="F157" s="336" t="s">
        <v>437</v>
      </c>
      <c r="G157" s="277" t="e">
        <f>+VLOOKUP(D157,#REF!,6,0)</f>
        <v>#REF!</v>
      </c>
      <c r="H157" s="277">
        <v>0</v>
      </c>
      <c r="I157" s="277">
        <v>0</v>
      </c>
      <c r="J157" s="265" t="e">
        <f>+VLOOKUP(C157,'122024'!$C$7:$U$366,19,0)</f>
        <v>#N/A</v>
      </c>
    </row>
    <row r="158" spans="1:10" ht="12" hidden="1" customHeight="1">
      <c r="A158" s="336" t="s">
        <v>46</v>
      </c>
      <c r="B158" s="336"/>
      <c r="C158" s="346" t="s">
        <v>1489</v>
      </c>
      <c r="D158" s="346" t="s">
        <v>1490</v>
      </c>
      <c r="E158" s="337" t="s">
        <v>1140</v>
      </c>
      <c r="F158" s="336" t="s">
        <v>436</v>
      </c>
      <c r="G158" s="277" t="e">
        <f>+VLOOKUP(D158,#REF!,6,0)</f>
        <v>#REF!</v>
      </c>
      <c r="H158" s="277">
        <v>0</v>
      </c>
      <c r="I158" s="277">
        <v>0</v>
      </c>
      <c r="J158" s="265" t="e">
        <f>+VLOOKUP(C158,'122024'!$C$7:$U$366,19,0)</f>
        <v>#N/A</v>
      </c>
    </row>
    <row r="159" spans="1:10" ht="12" hidden="1" customHeight="1">
      <c r="A159" s="336" t="s">
        <v>46</v>
      </c>
      <c r="B159" s="336"/>
      <c r="C159" s="346" t="s">
        <v>1491</v>
      </c>
      <c r="D159" s="346" t="s">
        <v>1492</v>
      </c>
      <c r="E159" s="337" t="s">
        <v>1140</v>
      </c>
      <c r="F159" s="336" t="s">
        <v>436</v>
      </c>
      <c r="G159" s="277" t="e">
        <f>+VLOOKUP(D159,#REF!,6,0)</f>
        <v>#REF!</v>
      </c>
      <c r="H159" s="277">
        <v>0</v>
      </c>
      <c r="I159" s="277">
        <v>0</v>
      </c>
      <c r="J159" s="265" t="e">
        <f>+VLOOKUP(C159,'122024'!$C$7:$U$366,19,0)</f>
        <v>#N/A</v>
      </c>
    </row>
    <row r="160" spans="1:10" ht="12" hidden="1" customHeight="1">
      <c r="A160" s="336" t="s">
        <v>46</v>
      </c>
      <c r="B160" s="336"/>
      <c r="C160" s="346" t="s">
        <v>1493</v>
      </c>
      <c r="D160" s="346" t="s">
        <v>1494</v>
      </c>
      <c r="E160" s="337" t="s">
        <v>1140</v>
      </c>
      <c r="F160" s="336" t="s">
        <v>436</v>
      </c>
      <c r="G160" s="277" t="e">
        <f>+VLOOKUP(D160,#REF!,6,0)</f>
        <v>#REF!</v>
      </c>
      <c r="H160" s="277">
        <v>0</v>
      </c>
      <c r="I160" s="277">
        <v>0</v>
      </c>
      <c r="J160" s="265" t="e">
        <f>+VLOOKUP(C160,'122024'!$C$7:$U$366,19,0)</f>
        <v>#N/A</v>
      </c>
    </row>
    <row r="161" spans="1:10" ht="12" hidden="1" customHeight="1">
      <c r="A161" s="336" t="s">
        <v>46</v>
      </c>
      <c r="B161" s="336" t="s">
        <v>26</v>
      </c>
      <c r="C161" s="346" t="s">
        <v>1495</v>
      </c>
      <c r="D161" s="346" t="s">
        <v>1496</v>
      </c>
      <c r="E161" s="337" t="s">
        <v>1140</v>
      </c>
      <c r="F161" s="336" t="s">
        <v>437</v>
      </c>
      <c r="G161" s="277" t="e">
        <f>+VLOOKUP(D161,#REF!,6,0)</f>
        <v>#REF!</v>
      </c>
      <c r="H161" s="277">
        <v>0</v>
      </c>
      <c r="I161" s="277">
        <v>0</v>
      </c>
      <c r="J161" s="265" t="e">
        <f>+VLOOKUP(C161,'122024'!$C$7:$U$366,19,0)</f>
        <v>#N/A</v>
      </c>
    </row>
    <row r="162" spans="1:10" ht="12" hidden="1" customHeight="1">
      <c r="A162" s="336" t="s">
        <v>46</v>
      </c>
      <c r="B162" s="336"/>
      <c r="C162" s="346" t="s">
        <v>1497</v>
      </c>
      <c r="D162" s="346" t="s">
        <v>1498</v>
      </c>
      <c r="E162" s="337" t="s">
        <v>1140</v>
      </c>
      <c r="F162" s="336" t="s">
        <v>436</v>
      </c>
      <c r="G162" s="277" t="e">
        <f>+VLOOKUP(D162,#REF!,6,0)</f>
        <v>#REF!</v>
      </c>
      <c r="H162" s="277">
        <v>0</v>
      </c>
      <c r="I162" s="277">
        <v>0</v>
      </c>
      <c r="J162" s="265" t="e">
        <f>+VLOOKUP(C162,'122024'!$C$7:$U$366,19,0)</f>
        <v>#N/A</v>
      </c>
    </row>
    <row r="163" spans="1:10" ht="12" hidden="1" customHeight="1">
      <c r="A163" s="336" t="s">
        <v>46</v>
      </c>
      <c r="B163" s="336" t="s">
        <v>26</v>
      </c>
      <c r="C163" s="346" t="s">
        <v>1499</v>
      </c>
      <c r="D163" s="346" t="s">
        <v>1500</v>
      </c>
      <c r="E163" s="337" t="s">
        <v>1140</v>
      </c>
      <c r="F163" s="336" t="s">
        <v>437</v>
      </c>
      <c r="G163" s="277" t="e">
        <f>+VLOOKUP(D163,#REF!,6,0)</f>
        <v>#REF!</v>
      </c>
      <c r="H163" s="277">
        <v>0</v>
      </c>
      <c r="I163" s="277">
        <v>0</v>
      </c>
      <c r="J163" s="265" t="e">
        <f>+VLOOKUP(C163,'122024'!$C$7:$U$366,19,0)</f>
        <v>#N/A</v>
      </c>
    </row>
    <row r="164" spans="1:10" ht="12" hidden="1" customHeight="1">
      <c r="A164" s="336" t="s">
        <v>46</v>
      </c>
      <c r="B164" s="336" t="s">
        <v>26</v>
      </c>
      <c r="C164" s="346" t="s">
        <v>1501</v>
      </c>
      <c r="D164" s="346" t="s">
        <v>1502</v>
      </c>
      <c r="E164" s="337" t="s">
        <v>1140</v>
      </c>
      <c r="F164" s="336" t="s">
        <v>437</v>
      </c>
      <c r="G164" s="277" t="e">
        <f>+VLOOKUP(D164,#REF!,6,0)</f>
        <v>#REF!</v>
      </c>
      <c r="H164" s="277">
        <v>0</v>
      </c>
      <c r="I164" s="277">
        <v>0</v>
      </c>
      <c r="J164" s="265" t="e">
        <f>+VLOOKUP(C164,'122024'!$C$7:$U$366,19,0)</f>
        <v>#N/A</v>
      </c>
    </row>
    <row r="165" spans="1:10" ht="12" hidden="1" customHeight="1">
      <c r="A165" s="336" t="s">
        <v>46</v>
      </c>
      <c r="B165" s="336" t="s">
        <v>26</v>
      </c>
      <c r="C165" s="346" t="s">
        <v>1503</v>
      </c>
      <c r="D165" s="346" t="s">
        <v>1504</v>
      </c>
      <c r="E165" s="337" t="s">
        <v>1140</v>
      </c>
      <c r="F165" s="336" t="s">
        <v>437</v>
      </c>
      <c r="G165" s="277" t="e">
        <f>+VLOOKUP(D165,#REF!,6,0)</f>
        <v>#REF!</v>
      </c>
      <c r="H165" s="277">
        <v>0</v>
      </c>
      <c r="I165" s="277">
        <v>0</v>
      </c>
      <c r="J165" s="265" t="e">
        <f>+VLOOKUP(C165,'122024'!$C$7:$U$366,19,0)</f>
        <v>#N/A</v>
      </c>
    </row>
    <row r="166" spans="1:10" ht="12" hidden="1" customHeight="1">
      <c r="A166" s="336" t="s">
        <v>46</v>
      </c>
      <c r="B166" s="336"/>
      <c r="C166" s="346" t="s">
        <v>1505</v>
      </c>
      <c r="D166" s="346" t="s">
        <v>1506</v>
      </c>
      <c r="E166" s="337" t="s">
        <v>1140</v>
      </c>
      <c r="F166" s="336" t="s">
        <v>436</v>
      </c>
      <c r="G166" s="277" t="e">
        <f>+VLOOKUP(D166,#REF!,6,0)</f>
        <v>#REF!</v>
      </c>
      <c r="H166" s="277">
        <v>0</v>
      </c>
      <c r="I166" s="277">
        <v>0</v>
      </c>
      <c r="J166" s="265" t="e">
        <f>+VLOOKUP(C166,'122024'!$C$7:$U$366,19,0)</f>
        <v>#N/A</v>
      </c>
    </row>
    <row r="167" spans="1:10" ht="12" hidden="1" customHeight="1">
      <c r="A167" s="336" t="s">
        <v>46</v>
      </c>
      <c r="B167" s="336"/>
      <c r="C167" s="346" t="s">
        <v>1507</v>
      </c>
      <c r="D167" s="346" t="s">
        <v>1508</v>
      </c>
      <c r="E167" s="337" t="s">
        <v>1140</v>
      </c>
      <c r="F167" s="336" t="s">
        <v>436</v>
      </c>
      <c r="G167" s="277" t="e">
        <f>+VLOOKUP(D167,#REF!,6,0)</f>
        <v>#REF!</v>
      </c>
      <c r="H167" s="277">
        <v>0</v>
      </c>
      <c r="I167" s="277">
        <v>0</v>
      </c>
      <c r="J167" s="265" t="e">
        <f>+VLOOKUP(C167,'122024'!$C$7:$U$366,19,0)</f>
        <v>#N/A</v>
      </c>
    </row>
    <row r="168" spans="1:10" ht="12" hidden="1" customHeight="1">
      <c r="A168" s="336" t="s">
        <v>46</v>
      </c>
      <c r="B168" s="336"/>
      <c r="C168" s="346" t="s">
        <v>1509</v>
      </c>
      <c r="D168" s="346" t="s">
        <v>1510</v>
      </c>
      <c r="E168" s="337" t="s">
        <v>1140</v>
      </c>
      <c r="F168" s="336" t="s">
        <v>436</v>
      </c>
      <c r="G168" s="277" t="e">
        <f>+VLOOKUP(D168,#REF!,6,0)</f>
        <v>#REF!</v>
      </c>
      <c r="H168" s="277">
        <v>0</v>
      </c>
      <c r="I168" s="277">
        <v>0</v>
      </c>
      <c r="J168" s="265" t="e">
        <f>+VLOOKUP(C168,'122024'!$C$7:$U$366,19,0)</f>
        <v>#N/A</v>
      </c>
    </row>
    <row r="169" spans="1:10" ht="12" customHeight="1">
      <c r="A169" s="336" t="s">
        <v>46</v>
      </c>
      <c r="B169" s="336" t="s">
        <v>24</v>
      </c>
      <c r="C169" s="346" t="s">
        <v>1511</v>
      </c>
      <c r="D169" s="346" t="s">
        <v>1512</v>
      </c>
      <c r="E169" s="337" t="s">
        <v>1140</v>
      </c>
      <c r="F169" s="336" t="s">
        <v>437</v>
      </c>
      <c r="G169" s="277" t="e">
        <f>+VLOOKUP(D169,#REF!,6,0)</f>
        <v>#REF!</v>
      </c>
      <c r="H169" s="277">
        <v>0</v>
      </c>
      <c r="I169" s="277">
        <v>0</v>
      </c>
      <c r="J169" s="265" t="e">
        <f>+VLOOKUP(C169,'122024'!$C$7:$U$366,19,0)</f>
        <v>#N/A</v>
      </c>
    </row>
    <row r="170" spans="1:10" ht="12" hidden="1" customHeight="1">
      <c r="A170" s="336" t="s">
        <v>46</v>
      </c>
      <c r="B170" s="336"/>
      <c r="C170" s="346" t="s">
        <v>1513</v>
      </c>
      <c r="D170" s="346" t="s">
        <v>1514</v>
      </c>
      <c r="E170" s="337" t="s">
        <v>1140</v>
      </c>
      <c r="F170" s="336" t="s">
        <v>436</v>
      </c>
      <c r="G170" s="277" t="e">
        <f>+VLOOKUP(D170,#REF!,6,0)</f>
        <v>#REF!</v>
      </c>
      <c r="H170" s="277">
        <v>0</v>
      </c>
      <c r="I170" s="277">
        <v>0</v>
      </c>
      <c r="J170" s="265" t="e">
        <f>+VLOOKUP(C170,'122024'!$C$7:$U$366,19,0)</f>
        <v>#N/A</v>
      </c>
    </row>
    <row r="171" spans="1:10" ht="12" customHeight="1">
      <c r="A171" s="336" t="s">
        <v>46</v>
      </c>
      <c r="B171" s="336" t="s">
        <v>24</v>
      </c>
      <c r="C171" s="346" t="s">
        <v>1515</v>
      </c>
      <c r="D171" s="346" t="s">
        <v>1516</v>
      </c>
      <c r="E171" s="337" t="s">
        <v>1140</v>
      </c>
      <c r="F171" s="336" t="s">
        <v>437</v>
      </c>
      <c r="G171" s="277" t="e">
        <f>+VLOOKUP(D171,#REF!,6,0)</f>
        <v>#REF!</v>
      </c>
      <c r="H171" s="277">
        <v>0</v>
      </c>
      <c r="I171" s="277">
        <v>0</v>
      </c>
      <c r="J171" s="265" t="e">
        <f>+VLOOKUP(C171,'122024'!$C$7:$U$366,19,0)</f>
        <v>#N/A</v>
      </c>
    </row>
    <row r="172" spans="1:10" ht="12" hidden="1" customHeight="1">
      <c r="A172" s="336" t="s">
        <v>46</v>
      </c>
      <c r="B172" s="336"/>
      <c r="C172" s="346" t="s">
        <v>1517</v>
      </c>
      <c r="D172" s="346" t="s">
        <v>1518</v>
      </c>
      <c r="E172" s="337" t="s">
        <v>1140</v>
      </c>
      <c r="F172" s="336" t="s">
        <v>436</v>
      </c>
      <c r="G172" s="277" t="e">
        <f>+VLOOKUP(D172,#REF!,6,0)</f>
        <v>#REF!</v>
      </c>
      <c r="H172" s="277">
        <v>0</v>
      </c>
      <c r="I172" s="277">
        <v>0</v>
      </c>
      <c r="J172" s="265" t="e">
        <f>+VLOOKUP(C172,'122024'!$C$7:$U$366,19,0)</f>
        <v>#N/A</v>
      </c>
    </row>
    <row r="173" spans="1:10" ht="12" hidden="1" customHeight="1">
      <c r="A173" s="336" t="s">
        <v>46</v>
      </c>
      <c r="B173" s="336"/>
      <c r="C173" s="346" t="s">
        <v>1519</v>
      </c>
      <c r="D173" s="346" t="s">
        <v>1520</v>
      </c>
      <c r="E173" s="337" t="s">
        <v>1140</v>
      </c>
      <c r="F173" s="336" t="s">
        <v>436</v>
      </c>
      <c r="G173" s="277" t="e">
        <f>+VLOOKUP(D173,#REF!,6,0)</f>
        <v>#REF!</v>
      </c>
      <c r="H173" s="277">
        <v>0</v>
      </c>
      <c r="I173" s="277">
        <v>0</v>
      </c>
      <c r="J173" s="265" t="e">
        <f>+VLOOKUP(C173,'122024'!$C$7:$U$366,19,0)</f>
        <v>#N/A</v>
      </c>
    </row>
    <row r="174" spans="1:10" ht="12" customHeight="1">
      <c r="A174" s="336" t="s">
        <v>46</v>
      </c>
      <c r="B174" s="336" t="s">
        <v>24</v>
      </c>
      <c r="C174" s="346" t="s">
        <v>1521</v>
      </c>
      <c r="D174" s="346" t="s">
        <v>1522</v>
      </c>
      <c r="E174" s="337" t="s">
        <v>1140</v>
      </c>
      <c r="F174" s="336" t="s">
        <v>437</v>
      </c>
      <c r="G174" s="277" t="e">
        <f>+VLOOKUP(D174,#REF!,6,0)</f>
        <v>#REF!</v>
      </c>
      <c r="H174" s="277"/>
      <c r="I174" s="277"/>
      <c r="J174" s="265" t="e">
        <f>+VLOOKUP(C174,'122024'!$C$7:$U$366,19,0)</f>
        <v>#N/A</v>
      </c>
    </row>
    <row r="175" spans="1:10" ht="12" hidden="1" customHeight="1">
      <c r="A175" s="336" t="s">
        <v>46</v>
      </c>
      <c r="B175" s="336"/>
      <c r="C175" s="346" t="s">
        <v>1523</v>
      </c>
      <c r="D175" s="346" t="s">
        <v>1524</v>
      </c>
      <c r="E175" s="337" t="s">
        <v>1140</v>
      </c>
      <c r="F175" s="336" t="s">
        <v>436</v>
      </c>
      <c r="G175" s="277" t="e">
        <f>+VLOOKUP(D175,#REF!,6,0)</f>
        <v>#REF!</v>
      </c>
      <c r="H175" s="277"/>
      <c r="I175" s="277"/>
      <c r="J175" s="265" t="e">
        <f>+VLOOKUP(C175,'122024'!$C$7:$U$366,19,0)</f>
        <v>#N/A</v>
      </c>
    </row>
    <row r="176" spans="1:10" ht="12" hidden="1" customHeight="1">
      <c r="A176" s="336" t="s">
        <v>46</v>
      </c>
      <c r="B176" s="336"/>
      <c r="C176" s="346" t="s">
        <v>1525</v>
      </c>
      <c r="D176" s="346" t="s">
        <v>1526</v>
      </c>
      <c r="E176" s="337" t="s">
        <v>1140</v>
      </c>
      <c r="F176" s="336" t="s">
        <v>436</v>
      </c>
      <c r="G176" s="277" t="e">
        <f>+VLOOKUP(D176,#REF!,6,0)</f>
        <v>#REF!</v>
      </c>
      <c r="H176" s="277"/>
      <c r="I176" s="277"/>
      <c r="J176" s="265" t="e">
        <f>+VLOOKUP(C176,'122024'!$C$7:$U$366,19,0)</f>
        <v>#N/A</v>
      </c>
    </row>
    <row r="177" spans="1:11" ht="12" hidden="1" customHeight="1">
      <c r="A177" s="336" t="s">
        <v>46</v>
      </c>
      <c r="B177" s="336"/>
      <c r="C177" s="346" t="s">
        <v>1527</v>
      </c>
      <c r="D177" s="346" t="s">
        <v>1528</v>
      </c>
      <c r="E177" s="337" t="s">
        <v>1140</v>
      </c>
      <c r="F177" s="336" t="s">
        <v>436</v>
      </c>
      <c r="G177" s="277" t="e">
        <f>+VLOOKUP(D177,#REF!,6,0)</f>
        <v>#REF!</v>
      </c>
      <c r="H177" s="277"/>
      <c r="I177" s="277"/>
      <c r="J177" s="265" t="e">
        <f>+VLOOKUP(C177,'122024'!$C$7:$U$366,19,0)</f>
        <v>#N/A</v>
      </c>
    </row>
    <row r="178" spans="1:11" ht="12" customHeight="1">
      <c r="A178" s="336" t="s">
        <v>46</v>
      </c>
      <c r="B178" s="336" t="s">
        <v>25</v>
      </c>
      <c r="C178" s="346" t="s">
        <v>1529</v>
      </c>
      <c r="D178" s="346" t="s">
        <v>1530</v>
      </c>
      <c r="E178" s="337" t="s">
        <v>1140</v>
      </c>
      <c r="F178" s="336" t="s">
        <v>437</v>
      </c>
      <c r="G178" s="277" t="e">
        <f>+VLOOKUP(D178,#REF!,6,0)</f>
        <v>#REF!</v>
      </c>
      <c r="H178" s="277"/>
      <c r="I178" s="277"/>
      <c r="J178" s="265" t="e">
        <f>+VLOOKUP(C178,'122024'!$C$7:$U$366,19,0)</f>
        <v>#N/A</v>
      </c>
    </row>
    <row r="179" spans="1:11" ht="12" customHeight="1">
      <c r="A179" s="336" t="s">
        <v>46</v>
      </c>
      <c r="B179" s="336" t="s">
        <v>25</v>
      </c>
      <c r="C179" s="346" t="s">
        <v>1531</v>
      </c>
      <c r="D179" s="346" t="s">
        <v>1532</v>
      </c>
      <c r="E179" s="337" t="s">
        <v>1140</v>
      </c>
      <c r="F179" s="336" t="s">
        <v>437</v>
      </c>
      <c r="G179" s="277" t="e">
        <f>+VLOOKUP(D179,#REF!,6,0)</f>
        <v>#REF!</v>
      </c>
      <c r="H179" s="277"/>
      <c r="I179" s="277"/>
      <c r="J179" s="265" t="e">
        <f>+VLOOKUP(C179,'122024'!$C$7:$U$366,19,0)</f>
        <v>#N/A</v>
      </c>
    </row>
    <row r="180" spans="1:11" ht="12" hidden="1" customHeight="1">
      <c r="C180" s="278"/>
      <c r="E180" s="279"/>
      <c r="F180" s="279"/>
      <c r="G180" s="280"/>
      <c r="H180" s="280"/>
      <c r="I180" s="280"/>
    </row>
    <row r="181" spans="1:11" ht="12" hidden="1" customHeight="1">
      <c r="C181" s="278"/>
      <c r="E181" s="279"/>
      <c r="F181" s="279"/>
      <c r="G181" s="280"/>
      <c r="H181" s="280"/>
      <c r="I181" s="280"/>
    </row>
    <row r="182" spans="1:11" ht="12" hidden="1" customHeight="1">
      <c r="C182" s="278"/>
      <c r="E182" s="279"/>
      <c r="F182" s="279"/>
      <c r="G182" s="280"/>
      <c r="H182" s="280"/>
      <c r="I182" s="280"/>
    </row>
    <row r="183" spans="1:11" ht="12" hidden="1" customHeight="1">
      <c r="C183" s="278"/>
      <c r="E183" s="279"/>
      <c r="F183" s="279"/>
      <c r="G183" s="280"/>
      <c r="H183" s="280"/>
      <c r="I183" s="280"/>
    </row>
    <row r="184" spans="1:11" ht="12" hidden="1" customHeight="1">
      <c r="C184" s="278"/>
      <c r="E184" s="279"/>
      <c r="F184" s="279"/>
      <c r="G184" s="280"/>
      <c r="H184" s="280"/>
      <c r="I184" s="280"/>
    </row>
    <row r="185" spans="1:11" ht="12" hidden="1" customHeight="1">
      <c r="C185" s="278"/>
      <c r="E185" s="279"/>
      <c r="F185" s="279"/>
      <c r="G185" s="280"/>
      <c r="H185" s="280"/>
      <c r="I185" s="280"/>
    </row>
    <row r="186" spans="1:11" ht="12" hidden="1" customHeight="1">
      <c r="C186" s="278"/>
      <c r="E186" s="279"/>
      <c r="F186" s="279"/>
      <c r="G186" s="280"/>
      <c r="H186" s="280"/>
      <c r="I186" s="280"/>
    </row>
    <row r="187" spans="1:11" ht="12" hidden="1" customHeight="1">
      <c r="C187" s="278"/>
      <c r="E187" s="279"/>
      <c r="F187" s="279"/>
      <c r="G187" s="280"/>
      <c r="H187" s="280"/>
      <c r="I187" s="280"/>
    </row>
    <row r="188" spans="1:11" ht="12" hidden="1" customHeight="1">
      <c r="C188" s="278"/>
      <c r="E188" s="279"/>
      <c r="F188" s="279"/>
      <c r="G188" s="280"/>
      <c r="H188" s="280"/>
      <c r="I188" s="280"/>
    </row>
    <row r="189" spans="1:11" hidden="1">
      <c r="G189" s="291"/>
    </row>
    <row r="190" spans="1:11" hidden="1">
      <c r="E190" s="281" t="s">
        <v>15</v>
      </c>
      <c r="F190" s="281"/>
      <c r="G190" s="282" t="e">
        <f>SUMIFS($G$5:$G$179,$A$5:$A$179,"activo",$F$5:$F$179,"i")</f>
        <v>#REF!</v>
      </c>
      <c r="H190" s="282">
        <f>SUMIF(A:A,E190,H:H)</f>
        <v>0</v>
      </c>
      <c r="I190" s="282">
        <f>SUMIF(A:A,E190,I:I)</f>
        <v>0</v>
      </c>
      <c r="J190" s="283">
        <f>+'122024'!O7</f>
        <v>65291513.880000003</v>
      </c>
      <c r="K190" s="302" t="e">
        <f>+G190-J190</f>
        <v>#REF!</v>
      </c>
    </row>
    <row r="191" spans="1:11" hidden="1">
      <c r="E191" s="281" t="s">
        <v>438</v>
      </c>
      <c r="F191" s="281"/>
      <c r="G191" s="282" t="e">
        <f>SUMIFS($G$5:$G$179,$A$5:$A$179,"PASIVO",$F$5:$F$179,"i")</f>
        <v>#REF!</v>
      </c>
      <c r="H191" s="282">
        <f>SUMIF(A:A,E191,H:H)</f>
        <v>0</v>
      </c>
      <c r="I191" s="282">
        <f>SUMIF(A:A,E191,I:I)</f>
        <v>0</v>
      </c>
      <c r="J191" s="283">
        <f>+'122024'!O367</f>
        <v>975.53</v>
      </c>
      <c r="K191" s="302" t="e">
        <f>+G191+J191</f>
        <v>#REF!</v>
      </c>
    </row>
    <row r="192" spans="1:11" ht="10.9" hidden="1" customHeight="1">
      <c r="E192" s="281" t="s">
        <v>439</v>
      </c>
      <c r="F192" s="281"/>
      <c r="G192" s="282" t="e">
        <f>SUMIFS($G$5:$G$179,$A$5:$A$179,"PN",$F$5:$F$179,"i")</f>
        <v>#REF!</v>
      </c>
      <c r="H192" s="282">
        <f>SUMIF(A:A,E192,H:H)</f>
        <v>0</v>
      </c>
      <c r="I192" s="282">
        <f>SUMIF(A:A,E192,I:I)</f>
        <v>0</v>
      </c>
      <c r="J192" s="283">
        <f>+'122024'!O377</f>
        <v>-1054.32</v>
      </c>
      <c r="K192" s="302" t="e">
        <f>+G192+J192</f>
        <v>#REF!</v>
      </c>
    </row>
    <row r="193" spans="5:11" hidden="1">
      <c r="E193" s="284" t="s">
        <v>440</v>
      </c>
      <c r="F193" s="284"/>
      <c r="G193" s="292" t="e">
        <f>+G190-G191-G192</f>
        <v>#REF!</v>
      </c>
      <c r="H193" s="285">
        <f>+H190-H191-H192</f>
        <v>0</v>
      </c>
      <c r="I193" s="285">
        <f>+I190-I191-I192</f>
        <v>0</v>
      </c>
    </row>
    <row r="194" spans="5:11" hidden="1">
      <c r="E194" s="284"/>
      <c r="F194" s="284"/>
      <c r="G194" s="285"/>
      <c r="H194" s="285"/>
      <c r="I194" s="285"/>
    </row>
    <row r="195" spans="5:11" hidden="1">
      <c r="E195" s="281" t="s">
        <v>42</v>
      </c>
      <c r="F195" s="281"/>
      <c r="G195" s="282" t="e">
        <f>SUMIFS($G$5:$G$179,$A$5:$A$179,"INGRESOS",$F$5:$F$179,"i")</f>
        <v>#REF!</v>
      </c>
      <c r="H195" s="286">
        <f>SUMIF(A:A,E195,H:H)</f>
        <v>0</v>
      </c>
      <c r="I195" s="286">
        <f>SUMIF(A:A,E195,I:I)</f>
        <v>0</v>
      </c>
      <c r="J195" s="266">
        <f>+'122024'!O399</f>
        <v>-19156239.460000001</v>
      </c>
      <c r="K195" s="302" t="e">
        <f t="shared" ref="K195:K196" si="0">+G195+J195</f>
        <v>#REF!</v>
      </c>
    </row>
    <row r="196" spans="5:11" hidden="1">
      <c r="E196" s="281" t="s">
        <v>46</v>
      </c>
      <c r="F196" s="281"/>
      <c r="G196" s="282" t="e">
        <f>SUMIFS($G$5:$G$179,$A$5:$A$179,"EGRESOS",$F$5:$F$179,"i")</f>
        <v>#REF!</v>
      </c>
      <c r="H196" s="286">
        <f>SUMIF(A:A,E196,H:H)</f>
        <v>0</v>
      </c>
      <c r="I196" s="286">
        <f>SUMIF(A:A,E196,I:I)</f>
        <v>0</v>
      </c>
      <c r="J196" s="266">
        <f>+'122024'!O386</f>
        <v>17594757.129999999</v>
      </c>
      <c r="K196" s="302" t="e">
        <f t="shared" si="0"/>
        <v>#REF!</v>
      </c>
    </row>
    <row r="197" spans="5:11" hidden="1">
      <c r="E197" s="284" t="s">
        <v>440</v>
      </c>
      <c r="F197" s="284"/>
      <c r="G197" s="292" t="e">
        <f>+G195-G196</f>
        <v>#REF!</v>
      </c>
      <c r="H197" s="287">
        <f>+H195-H196</f>
        <v>0</v>
      </c>
      <c r="I197" s="287">
        <f>+I195-I196</f>
        <v>0</v>
      </c>
    </row>
    <row r="198" spans="5:11" hidden="1">
      <c r="G198" s="288" t="e">
        <f>+G197-G193</f>
        <v>#REF!</v>
      </c>
      <c r="H198" s="289"/>
      <c r="I198" s="289"/>
    </row>
    <row r="199" spans="5:11" hidden="1">
      <c r="G199" s="289"/>
      <c r="H199" s="289"/>
      <c r="I199" s="289"/>
    </row>
    <row r="200" spans="5:11" hidden="1">
      <c r="G200" s="288"/>
    </row>
    <row r="201" spans="5:11" hidden="1">
      <c r="H201" s="288"/>
    </row>
    <row r="202" spans="5:11" hidden="1"/>
    <row r="203" spans="5:11" hidden="1">
      <c r="G203" s="290"/>
    </row>
    <row r="204" spans="5:11" hidden="1">
      <c r="G204" s="290"/>
    </row>
    <row r="205" spans="5:11" hidden="1">
      <c r="G205" s="290"/>
    </row>
    <row r="206" spans="5:11" hidden="1">
      <c r="G206" s="290"/>
    </row>
    <row r="207" spans="5:11" hidden="1">
      <c r="G207" s="290"/>
    </row>
    <row r="208" spans="5:11" hidden="1">
      <c r="G208" s="291"/>
    </row>
    <row r="209" spans="7:7" hidden="1">
      <c r="G209" s="291"/>
    </row>
    <row r="210" spans="7:7" hidden="1">
      <c r="G210" s="291"/>
    </row>
    <row r="211" spans="7:7" hidden="1">
      <c r="G211" s="291"/>
    </row>
    <row r="212" spans="7:7" hidden="1">
      <c r="G212" s="291"/>
    </row>
  </sheetData>
  <autoFilter ref="A1:K212" xr:uid="{A4027F41-8BC4-42E1-830A-88513E384A69}">
    <filterColumn colId="0">
      <filters>
        <filter val="EGRESOS"/>
      </filters>
    </filterColumn>
    <filterColumn colId="1">
      <filters>
        <filter val="Comisión de Corretaje"/>
        <filter val="Comisión por Administracion"/>
      </filters>
    </filterColumn>
  </autoFilter>
  <conditionalFormatting sqref="C1:C4 C180:C1048576">
    <cfRule type="duplicateValues" dxfId="3" priority="7"/>
  </conditionalFormatting>
  <conditionalFormatting sqref="D1:D4 D180:D1048576">
    <cfRule type="duplicateValues" dxfId="2" priority="10"/>
  </conditionalFormatting>
  <conditionalFormatting sqref="D5:D179">
    <cfRule type="duplicateValues" dxfId="1" priority="13"/>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C881D-5BDC-410E-B404-53E1C77D9815}">
  <sheetPr>
    <tabColor rgb="FF333399"/>
    <outlinePr summaryBelow="0"/>
  </sheetPr>
  <dimension ref="A1:U429"/>
  <sheetViews>
    <sheetView zoomScale="70" zoomScaleNormal="70" workbookViewId="0">
      <pane xSplit="3" ySplit="7" topLeftCell="G377" activePane="bottomRight" state="frozen"/>
      <selection activeCell="D16" sqref="D16"/>
      <selection pane="topRight" activeCell="D16" sqref="D16"/>
      <selection pane="bottomLeft" activeCell="D16" sqref="D16"/>
      <selection pane="bottomRight" activeCell="D16" sqref="D16"/>
    </sheetView>
  </sheetViews>
  <sheetFormatPr baseColWidth="10" defaultColWidth="9.140625" defaultRowHeight="15"/>
  <cols>
    <col min="2" max="2" width="85" customWidth="1"/>
    <col min="3" max="3" width="21" customWidth="1"/>
    <col min="4" max="4" width="23" customWidth="1"/>
    <col min="5" max="6" width="22" customWidth="1"/>
    <col min="7" max="8" width="15" customWidth="1"/>
    <col min="9" max="9" width="23" customWidth="1"/>
    <col min="10" max="10" width="16.85546875" bestFit="1" customWidth="1"/>
    <col min="12" max="12" width="16" style="210" customWidth="1"/>
    <col min="13" max="13" width="15.7109375" style="210" customWidth="1"/>
    <col min="14" max="14" width="9.140625" style="211"/>
    <col min="15" max="15" width="21.42578125" bestFit="1" customWidth="1"/>
    <col min="16" max="16" width="22.7109375" style="212" bestFit="1" customWidth="1"/>
    <col min="258" max="258" width="85" customWidth="1"/>
    <col min="259" max="259" width="21" customWidth="1"/>
    <col min="260" max="260" width="23" customWidth="1"/>
    <col min="261" max="262" width="22" customWidth="1"/>
    <col min="263" max="264" width="15" customWidth="1"/>
    <col min="265" max="265" width="23" customWidth="1"/>
    <col min="514" max="514" width="85" customWidth="1"/>
    <col min="515" max="515" width="21" customWidth="1"/>
    <col min="516" max="516" width="23" customWidth="1"/>
    <col min="517" max="518" width="22" customWidth="1"/>
    <col min="519" max="520" width="15" customWidth="1"/>
    <col min="521" max="521" width="23" customWidth="1"/>
    <col min="770" max="770" width="85" customWidth="1"/>
    <col min="771" max="771" width="21" customWidth="1"/>
    <col min="772" max="772" width="23" customWidth="1"/>
    <col min="773" max="774" width="22" customWidth="1"/>
    <col min="775" max="776" width="15" customWidth="1"/>
    <col min="777" max="777" width="23" customWidth="1"/>
    <col min="1026" max="1026" width="85" customWidth="1"/>
    <col min="1027" max="1027" width="21" customWidth="1"/>
    <col min="1028" max="1028" width="23" customWidth="1"/>
    <col min="1029" max="1030" width="22" customWidth="1"/>
    <col min="1031" max="1032" width="15" customWidth="1"/>
    <col min="1033" max="1033" width="23" customWidth="1"/>
    <col min="1282" max="1282" width="85" customWidth="1"/>
    <col min="1283" max="1283" width="21" customWidth="1"/>
    <col min="1284" max="1284" width="23" customWidth="1"/>
    <col min="1285" max="1286" width="22" customWidth="1"/>
    <col min="1287" max="1288" width="15" customWidth="1"/>
    <col min="1289" max="1289" width="23" customWidth="1"/>
    <col min="1538" max="1538" width="85" customWidth="1"/>
    <col min="1539" max="1539" width="21" customWidth="1"/>
    <col min="1540" max="1540" width="23" customWidth="1"/>
    <col min="1541" max="1542" width="22" customWidth="1"/>
    <col min="1543" max="1544" width="15" customWidth="1"/>
    <col min="1545" max="1545" width="23" customWidth="1"/>
    <col min="1794" max="1794" width="85" customWidth="1"/>
    <col min="1795" max="1795" width="21" customWidth="1"/>
    <col min="1796" max="1796" width="23" customWidth="1"/>
    <col min="1797" max="1798" width="22" customWidth="1"/>
    <col min="1799" max="1800" width="15" customWidth="1"/>
    <col min="1801" max="1801" width="23" customWidth="1"/>
    <col min="2050" max="2050" width="85" customWidth="1"/>
    <col min="2051" max="2051" width="21" customWidth="1"/>
    <col min="2052" max="2052" width="23" customWidth="1"/>
    <col min="2053" max="2054" width="22" customWidth="1"/>
    <col min="2055" max="2056" width="15" customWidth="1"/>
    <col min="2057" max="2057" width="23" customWidth="1"/>
    <col min="2306" max="2306" width="85" customWidth="1"/>
    <col min="2307" max="2307" width="21" customWidth="1"/>
    <col min="2308" max="2308" width="23" customWidth="1"/>
    <col min="2309" max="2310" width="22" customWidth="1"/>
    <col min="2311" max="2312" width="15" customWidth="1"/>
    <col min="2313" max="2313" width="23" customWidth="1"/>
    <col min="2562" max="2562" width="85" customWidth="1"/>
    <col min="2563" max="2563" width="21" customWidth="1"/>
    <col min="2564" max="2564" width="23" customWidth="1"/>
    <col min="2565" max="2566" width="22" customWidth="1"/>
    <col min="2567" max="2568" width="15" customWidth="1"/>
    <col min="2569" max="2569" width="23" customWidth="1"/>
    <col min="2818" max="2818" width="85" customWidth="1"/>
    <col min="2819" max="2819" width="21" customWidth="1"/>
    <col min="2820" max="2820" width="23" customWidth="1"/>
    <col min="2821" max="2822" width="22" customWidth="1"/>
    <col min="2823" max="2824" width="15" customWidth="1"/>
    <col min="2825" max="2825" width="23" customWidth="1"/>
    <col min="3074" max="3074" width="85" customWidth="1"/>
    <col min="3075" max="3075" width="21" customWidth="1"/>
    <col min="3076" max="3076" width="23" customWidth="1"/>
    <col min="3077" max="3078" width="22" customWidth="1"/>
    <col min="3079" max="3080" width="15" customWidth="1"/>
    <col min="3081" max="3081" width="23" customWidth="1"/>
    <col min="3330" max="3330" width="85" customWidth="1"/>
    <col min="3331" max="3331" width="21" customWidth="1"/>
    <col min="3332" max="3332" width="23" customWidth="1"/>
    <col min="3333" max="3334" width="22" customWidth="1"/>
    <col min="3335" max="3336" width="15" customWidth="1"/>
    <col min="3337" max="3337" width="23" customWidth="1"/>
    <col min="3586" max="3586" width="85" customWidth="1"/>
    <col min="3587" max="3587" width="21" customWidth="1"/>
    <col min="3588" max="3588" width="23" customWidth="1"/>
    <col min="3589" max="3590" width="22" customWidth="1"/>
    <col min="3591" max="3592" width="15" customWidth="1"/>
    <col min="3593" max="3593" width="23" customWidth="1"/>
    <col min="3842" max="3842" width="85" customWidth="1"/>
    <col min="3843" max="3843" width="21" customWidth="1"/>
    <col min="3844" max="3844" width="23" customWidth="1"/>
    <col min="3845" max="3846" width="22" customWidth="1"/>
    <col min="3847" max="3848" width="15" customWidth="1"/>
    <col min="3849" max="3849" width="23" customWidth="1"/>
    <col min="4098" max="4098" width="85" customWidth="1"/>
    <col min="4099" max="4099" width="21" customWidth="1"/>
    <col min="4100" max="4100" width="23" customWidth="1"/>
    <col min="4101" max="4102" width="22" customWidth="1"/>
    <col min="4103" max="4104" width="15" customWidth="1"/>
    <col min="4105" max="4105" width="23" customWidth="1"/>
    <col min="4354" max="4354" width="85" customWidth="1"/>
    <col min="4355" max="4355" width="21" customWidth="1"/>
    <col min="4356" max="4356" width="23" customWidth="1"/>
    <col min="4357" max="4358" width="22" customWidth="1"/>
    <col min="4359" max="4360" width="15" customWidth="1"/>
    <col min="4361" max="4361" width="23" customWidth="1"/>
    <col min="4610" max="4610" width="85" customWidth="1"/>
    <col min="4611" max="4611" width="21" customWidth="1"/>
    <col min="4612" max="4612" width="23" customWidth="1"/>
    <col min="4613" max="4614" width="22" customWidth="1"/>
    <col min="4615" max="4616" width="15" customWidth="1"/>
    <col min="4617" max="4617" width="23" customWidth="1"/>
    <col min="4866" max="4866" width="85" customWidth="1"/>
    <col min="4867" max="4867" width="21" customWidth="1"/>
    <col min="4868" max="4868" width="23" customWidth="1"/>
    <col min="4869" max="4870" width="22" customWidth="1"/>
    <col min="4871" max="4872" width="15" customWidth="1"/>
    <col min="4873" max="4873" width="23" customWidth="1"/>
    <col min="5122" max="5122" width="85" customWidth="1"/>
    <col min="5123" max="5123" width="21" customWidth="1"/>
    <col min="5124" max="5124" width="23" customWidth="1"/>
    <col min="5125" max="5126" width="22" customWidth="1"/>
    <col min="5127" max="5128" width="15" customWidth="1"/>
    <col min="5129" max="5129" width="23" customWidth="1"/>
    <col min="5378" max="5378" width="85" customWidth="1"/>
    <col min="5379" max="5379" width="21" customWidth="1"/>
    <col min="5380" max="5380" width="23" customWidth="1"/>
    <col min="5381" max="5382" width="22" customWidth="1"/>
    <col min="5383" max="5384" width="15" customWidth="1"/>
    <col min="5385" max="5385" width="23" customWidth="1"/>
    <col min="5634" max="5634" width="85" customWidth="1"/>
    <col min="5635" max="5635" width="21" customWidth="1"/>
    <col min="5636" max="5636" width="23" customWidth="1"/>
    <col min="5637" max="5638" width="22" customWidth="1"/>
    <col min="5639" max="5640" width="15" customWidth="1"/>
    <col min="5641" max="5641" width="23" customWidth="1"/>
    <col min="5890" max="5890" width="85" customWidth="1"/>
    <col min="5891" max="5891" width="21" customWidth="1"/>
    <col min="5892" max="5892" width="23" customWidth="1"/>
    <col min="5893" max="5894" width="22" customWidth="1"/>
    <col min="5895" max="5896" width="15" customWidth="1"/>
    <col min="5897" max="5897" width="23" customWidth="1"/>
    <col min="6146" max="6146" width="85" customWidth="1"/>
    <col min="6147" max="6147" width="21" customWidth="1"/>
    <col min="6148" max="6148" width="23" customWidth="1"/>
    <col min="6149" max="6150" width="22" customWidth="1"/>
    <col min="6151" max="6152" width="15" customWidth="1"/>
    <col min="6153" max="6153" width="23" customWidth="1"/>
    <col min="6402" max="6402" width="85" customWidth="1"/>
    <col min="6403" max="6403" width="21" customWidth="1"/>
    <col min="6404" max="6404" width="23" customWidth="1"/>
    <col min="6405" max="6406" width="22" customWidth="1"/>
    <col min="6407" max="6408" width="15" customWidth="1"/>
    <col min="6409" max="6409" width="23" customWidth="1"/>
    <col min="6658" max="6658" width="85" customWidth="1"/>
    <col min="6659" max="6659" width="21" customWidth="1"/>
    <col min="6660" max="6660" width="23" customWidth="1"/>
    <col min="6661" max="6662" width="22" customWidth="1"/>
    <col min="6663" max="6664" width="15" customWidth="1"/>
    <col min="6665" max="6665" width="23" customWidth="1"/>
    <col min="6914" max="6914" width="85" customWidth="1"/>
    <col min="6915" max="6915" width="21" customWidth="1"/>
    <col min="6916" max="6916" width="23" customWidth="1"/>
    <col min="6917" max="6918" width="22" customWidth="1"/>
    <col min="6919" max="6920" width="15" customWidth="1"/>
    <col min="6921" max="6921" width="23" customWidth="1"/>
    <col min="7170" max="7170" width="85" customWidth="1"/>
    <col min="7171" max="7171" width="21" customWidth="1"/>
    <col min="7172" max="7172" width="23" customWidth="1"/>
    <col min="7173" max="7174" width="22" customWidth="1"/>
    <col min="7175" max="7176" width="15" customWidth="1"/>
    <col min="7177" max="7177" width="23" customWidth="1"/>
    <col min="7426" max="7426" width="85" customWidth="1"/>
    <col min="7427" max="7427" width="21" customWidth="1"/>
    <col min="7428" max="7428" width="23" customWidth="1"/>
    <col min="7429" max="7430" width="22" customWidth="1"/>
    <col min="7431" max="7432" width="15" customWidth="1"/>
    <col min="7433" max="7433" width="23" customWidth="1"/>
    <col min="7682" max="7682" width="85" customWidth="1"/>
    <col min="7683" max="7683" width="21" customWidth="1"/>
    <col min="7684" max="7684" width="23" customWidth="1"/>
    <col min="7685" max="7686" width="22" customWidth="1"/>
    <col min="7687" max="7688" width="15" customWidth="1"/>
    <col min="7689" max="7689" width="23" customWidth="1"/>
    <col min="7938" max="7938" width="85" customWidth="1"/>
    <col min="7939" max="7939" width="21" customWidth="1"/>
    <col min="7940" max="7940" width="23" customWidth="1"/>
    <col min="7941" max="7942" width="22" customWidth="1"/>
    <col min="7943" max="7944" width="15" customWidth="1"/>
    <col min="7945" max="7945" width="23" customWidth="1"/>
    <col min="8194" max="8194" width="85" customWidth="1"/>
    <col min="8195" max="8195" width="21" customWidth="1"/>
    <col min="8196" max="8196" width="23" customWidth="1"/>
    <col min="8197" max="8198" width="22" customWidth="1"/>
    <col min="8199" max="8200" width="15" customWidth="1"/>
    <col min="8201" max="8201" width="23" customWidth="1"/>
    <col min="8450" max="8450" width="85" customWidth="1"/>
    <col min="8451" max="8451" width="21" customWidth="1"/>
    <col min="8452" max="8452" width="23" customWidth="1"/>
    <col min="8453" max="8454" width="22" customWidth="1"/>
    <col min="8455" max="8456" width="15" customWidth="1"/>
    <col min="8457" max="8457" width="23" customWidth="1"/>
    <col min="8706" max="8706" width="85" customWidth="1"/>
    <col min="8707" max="8707" width="21" customWidth="1"/>
    <col min="8708" max="8708" width="23" customWidth="1"/>
    <col min="8709" max="8710" width="22" customWidth="1"/>
    <col min="8711" max="8712" width="15" customWidth="1"/>
    <col min="8713" max="8713" width="23" customWidth="1"/>
    <col min="8962" max="8962" width="85" customWidth="1"/>
    <col min="8963" max="8963" width="21" customWidth="1"/>
    <col min="8964" max="8964" width="23" customWidth="1"/>
    <col min="8965" max="8966" width="22" customWidth="1"/>
    <col min="8967" max="8968" width="15" customWidth="1"/>
    <col min="8969" max="8969" width="23" customWidth="1"/>
    <col min="9218" max="9218" width="85" customWidth="1"/>
    <col min="9219" max="9219" width="21" customWidth="1"/>
    <col min="9220" max="9220" width="23" customWidth="1"/>
    <col min="9221" max="9222" width="22" customWidth="1"/>
    <col min="9223" max="9224" width="15" customWidth="1"/>
    <col min="9225" max="9225" width="23" customWidth="1"/>
    <col min="9474" max="9474" width="85" customWidth="1"/>
    <col min="9475" max="9475" width="21" customWidth="1"/>
    <col min="9476" max="9476" width="23" customWidth="1"/>
    <col min="9477" max="9478" width="22" customWidth="1"/>
    <col min="9479" max="9480" width="15" customWidth="1"/>
    <col min="9481" max="9481" width="23" customWidth="1"/>
    <col min="9730" max="9730" width="85" customWidth="1"/>
    <col min="9731" max="9731" width="21" customWidth="1"/>
    <col min="9732" max="9732" width="23" customWidth="1"/>
    <col min="9733" max="9734" width="22" customWidth="1"/>
    <col min="9735" max="9736" width="15" customWidth="1"/>
    <col min="9737" max="9737" width="23" customWidth="1"/>
    <col min="9986" max="9986" width="85" customWidth="1"/>
    <col min="9987" max="9987" width="21" customWidth="1"/>
    <col min="9988" max="9988" width="23" customWidth="1"/>
    <col min="9989" max="9990" width="22" customWidth="1"/>
    <col min="9991" max="9992" width="15" customWidth="1"/>
    <col min="9993" max="9993" width="23" customWidth="1"/>
    <col min="10242" max="10242" width="85" customWidth="1"/>
    <col min="10243" max="10243" width="21" customWidth="1"/>
    <col min="10244" max="10244" width="23" customWidth="1"/>
    <col min="10245" max="10246" width="22" customWidth="1"/>
    <col min="10247" max="10248" width="15" customWidth="1"/>
    <col min="10249" max="10249" width="23" customWidth="1"/>
    <col min="10498" max="10498" width="85" customWidth="1"/>
    <col min="10499" max="10499" width="21" customWidth="1"/>
    <col min="10500" max="10500" width="23" customWidth="1"/>
    <col min="10501" max="10502" width="22" customWidth="1"/>
    <col min="10503" max="10504" width="15" customWidth="1"/>
    <col min="10505" max="10505" width="23" customWidth="1"/>
    <col min="10754" max="10754" width="85" customWidth="1"/>
    <col min="10755" max="10755" width="21" customWidth="1"/>
    <col min="10756" max="10756" width="23" customWidth="1"/>
    <col min="10757" max="10758" width="22" customWidth="1"/>
    <col min="10759" max="10760" width="15" customWidth="1"/>
    <col min="10761" max="10761" width="23" customWidth="1"/>
    <col min="11010" max="11010" width="85" customWidth="1"/>
    <col min="11011" max="11011" width="21" customWidth="1"/>
    <col min="11012" max="11012" width="23" customWidth="1"/>
    <col min="11013" max="11014" width="22" customWidth="1"/>
    <col min="11015" max="11016" width="15" customWidth="1"/>
    <col min="11017" max="11017" width="23" customWidth="1"/>
    <col min="11266" max="11266" width="85" customWidth="1"/>
    <col min="11267" max="11267" width="21" customWidth="1"/>
    <col min="11268" max="11268" width="23" customWidth="1"/>
    <col min="11269" max="11270" width="22" customWidth="1"/>
    <col min="11271" max="11272" width="15" customWidth="1"/>
    <col min="11273" max="11273" width="23" customWidth="1"/>
    <col min="11522" max="11522" width="85" customWidth="1"/>
    <col min="11523" max="11523" width="21" customWidth="1"/>
    <col min="11524" max="11524" width="23" customWidth="1"/>
    <col min="11525" max="11526" width="22" customWidth="1"/>
    <col min="11527" max="11528" width="15" customWidth="1"/>
    <col min="11529" max="11529" width="23" customWidth="1"/>
    <col min="11778" max="11778" width="85" customWidth="1"/>
    <col min="11779" max="11779" width="21" customWidth="1"/>
    <col min="11780" max="11780" width="23" customWidth="1"/>
    <col min="11781" max="11782" width="22" customWidth="1"/>
    <col min="11783" max="11784" width="15" customWidth="1"/>
    <col min="11785" max="11785" width="23" customWidth="1"/>
    <col min="12034" max="12034" width="85" customWidth="1"/>
    <col min="12035" max="12035" width="21" customWidth="1"/>
    <col min="12036" max="12036" width="23" customWidth="1"/>
    <col min="12037" max="12038" width="22" customWidth="1"/>
    <col min="12039" max="12040" width="15" customWidth="1"/>
    <col min="12041" max="12041" width="23" customWidth="1"/>
    <col min="12290" max="12290" width="85" customWidth="1"/>
    <col min="12291" max="12291" width="21" customWidth="1"/>
    <col min="12292" max="12292" width="23" customWidth="1"/>
    <col min="12293" max="12294" width="22" customWidth="1"/>
    <col min="12295" max="12296" width="15" customWidth="1"/>
    <col min="12297" max="12297" width="23" customWidth="1"/>
    <col min="12546" max="12546" width="85" customWidth="1"/>
    <col min="12547" max="12547" width="21" customWidth="1"/>
    <col min="12548" max="12548" width="23" customWidth="1"/>
    <col min="12549" max="12550" width="22" customWidth="1"/>
    <col min="12551" max="12552" width="15" customWidth="1"/>
    <col min="12553" max="12553" width="23" customWidth="1"/>
    <col min="12802" max="12802" width="85" customWidth="1"/>
    <col min="12803" max="12803" width="21" customWidth="1"/>
    <col min="12804" max="12804" width="23" customWidth="1"/>
    <col min="12805" max="12806" width="22" customWidth="1"/>
    <col min="12807" max="12808" width="15" customWidth="1"/>
    <col min="12809" max="12809" width="23" customWidth="1"/>
    <col min="13058" max="13058" width="85" customWidth="1"/>
    <col min="13059" max="13059" width="21" customWidth="1"/>
    <col min="13060" max="13060" width="23" customWidth="1"/>
    <col min="13061" max="13062" width="22" customWidth="1"/>
    <col min="13063" max="13064" width="15" customWidth="1"/>
    <col min="13065" max="13065" width="23" customWidth="1"/>
    <col min="13314" max="13314" width="85" customWidth="1"/>
    <col min="13315" max="13315" width="21" customWidth="1"/>
    <col min="13316" max="13316" width="23" customWidth="1"/>
    <col min="13317" max="13318" width="22" customWidth="1"/>
    <col min="13319" max="13320" width="15" customWidth="1"/>
    <col min="13321" max="13321" width="23" customWidth="1"/>
    <col min="13570" max="13570" width="85" customWidth="1"/>
    <col min="13571" max="13571" width="21" customWidth="1"/>
    <col min="13572" max="13572" width="23" customWidth="1"/>
    <col min="13573" max="13574" width="22" customWidth="1"/>
    <col min="13575" max="13576" width="15" customWidth="1"/>
    <col min="13577" max="13577" width="23" customWidth="1"/>
    <col min="13826" max="13826" width="85" customWidth="1"/>
    <col min="13827" max="13827" width="21" customWidth="1"/>
    <col min="13828" max="13828" width="23" customWidth="1"/>
    <col min="13829" max="13830" width="22" customWidth="1"/>
    <col min="13831" max="13832" width="15" customWidth="1"/>
    <col min="13833" max="13833" width="23" customWidth="1"/>
    <col min="14082" max="14082" width="85" customWidth="1"/>
    <col min="14083" max="14083" width="21" customWidth="1"/>
    <col min="14084" max="14084" width="23" customWidth="1"/>
    <col min="14085" max="14086" width="22" customWidth="1"/>
    <col min="14087" max="14088" width="15" customWidth="1"/>
    <col min="14089" max="14089" width="23" customWidth="1"/>
    <col min="14338" max="14338" width="85" customWidth="1"/>
    <col min="14339" max="14339" width="21" customWidth="1"/>
    <col min="14340" max="14340" width="23" customWidth="1"/>
    <col min="14341" max="14342" width="22" customWidth="1"/>
    <col min="14343" max="14344" width="15" customWidth="1"/>
    <col min="14345" max="14345" width="23" customWidth="1"/>
    <col min="14594" max="14594" width="85" customWidth="1"/>
    <col min="14595" max="14595" width="21" customWidth="1"/>
    <col min="14596" max="14596" width="23" customWidth="1"/>
    <col min="14597" max="14598" width="22" customWidth="1"/>
    <col min="14599" max="14600" width="15" customWidth="1"/>
    <col min="14601" max="14601" width="23" customWidth="1"/>
    <col min="14850" max="14850" width="85" customWidth="1"/>
    <col min="14851" max="14851" width="21" customWidth="1"/>
    <col min="14852" max="14852" width="23" customWidth="1"/>
    <col min="14853" max="14854" width="22" customWidth="1"/>
    <col min="14855" max="14856" width="15" customWidth="1"/>
    <col min="14857" max="14857" width="23" customWidth="1"/>
    <col min="15106" max="15106" width="85" customWidth="1"/>
    <col min="15107" max="15107" width="21" customWidth="1"/>
    <col min="15108" max="15108" width="23" customWidth="1"/>
    <col min="15109" max="15110" width="22" customWidth="1"/>
    <col min="15111" max="15112" width="15" customWidth="1"/>
    <col min="15113" max="15113" width="23" customWidth="1"/>
    <col min="15362" max="15362" width="85" customWidth="1"/>
    <col min="15363" max="15363" width="21" customWidth="1"/>
    <col min="15364" max="15364" width="23" customWidth="1"/>
    <col min="15365" max="15366" width="22" customWidth="1"/>
    <col min="15367" max="15368" width="15" customWidth="1"/>
    <col min="15369" max="15369" width="23" customWidth="1"/>
    <col min="15618" max="15618" width="85" customWidth="1"/>
    <col min="15619" max="15619" width="21" customWidth="1"/>
    <col min="15620" max="15620" width="23" customWidth="1"/>
    <col min="15621" max="15622" width="22" customWidth="1"/>
    <col min="15623" max="15624" width="15" customWidth="1"/>
    <col min="15625" max="15625" width="23" customWidth="1"/>
    <col min="15874" max="15874" width="85" customWidth="1"/>
    <col min="15875" max="15875" width="21" customWidth="1"/>
    <col min="15876" max="15876" width="23" customWidth="1"/>
    <col min="15877" max="15878" width="22" customWidth="1"/>
    <col min="15879" max="15880" width="15" customWidth="1"/>
    <col min="15881" max="15881" width="23" customWidth="1"/>
    <col min="16130" max="16130" width="85" customWidth="1"/>
    <col min="16131" max="16131" width="21" customWidth="1"/>
    <col min="16132" max="16132" width="23" customWidth="1"/>
    <col min="16133" max="16134" width="22" customWidth="1"/>
    <col min="16135" max="16136" width="15" customWidth="1"/>
    <col min="16137" max="16137" width="23" customWidth="1"/>
  </cols>
  <sheetData>
    <row r="1" spans="1:21" ht="15.75">
      <c r="A1" s="293"/>
      <c r="B1" s="293"/>
      <c r="C1" s="293"/>
      <c r="D1" s="293"/>
      <c r="E1" s="293"/>
      <c r="F1" s="293"/>
      <c r="G1" s="293"/>
      <c r="H1" s="293"/>
      <c r="I1" s="293"/>
      <c r="J1" s="248"/>
      <c r="K1" s="249"/>
      <c r="L1" s="250"/>
      <c r="M1" s="250"/>
      <c r="N1" s="251"/>
      <c r="O1" s="248"/>
      <c r="P1" s="249"/>
    </row>
    <row r="2" spans="1:21">
      <c r="A2" s="247"/>
      <c r="B2" s="247" t="s">
        <v>195</v>
      </c>
      <c r="C2" s="247" t="s">
        <v>196</v>
      </c>
      <c r="D2" s="247"/>
      <c r="E2" s="247"/>
      <c r="F2" s="247"/>
      <c r="G2" s="247"/>
      <c r="H2" s="247"/>
      <c r="I2" s="247"/>
      <c r="J2" s="248"/>
      <c r="K2" s="249"/>
      <c r="L2" s="250"/>
      <c r="M2" s="250"/>
      <c r="N2" s="251"/>
      <c r="O2" s="248"/>
      <c r="P2" s="249"/>
    </row>
    <row r="3" spans="1:21">
      <c r="A3" s="247"/>
      <c r="B3" s="247" t="s">
        <v>197</v>
      </c>
      <c r="C3" s="247" t="s">
        <v>198</v>
      </c>
      <c r="D3" s="247"/>
      <c r="E3" s="247"/>
      <c r="F3" s="247"/>
      <c r="G3" s="247"/>
      <c r="H3" s="247"/>
      <c r="I3" s="247"/>
      <c r="J3" s="248"/>
      <c r="K3" s="249"/>
      <c r="L3" s="250"/>
      <c r="M3" s="250"/>
      <c r="N3" s="251"/>
      <c r="O3" s="248"/>
      <c r="P3" s="249"/>
    </row>
    <row r="4" spans="1:21">
      <c r="A4" s="252"/>
      <c r="B4" s="252" t="s">
        <v>199</v>
      </c>
      <c r="C4" s="252" t="s">
        <v>199</v>
      </c>
      <c r="D4" s="252" t="s">
        <v>200</v>
      </c>
      <c r="E4" s="252" t="s">
        <v>201</v>
      </c>
      <c r="F4" s="252" t="s">
        <v>201</v>
      </c>
      <c r="G4" s="252" t="s">
        <v>201</v>
      </c>
      <c r="H4" s="252" t="s">
        <v>201</v>
      </c>
      <c r="I4" s="252" t="s">
        <v>201</v>
      </c>
      <c r="J4" s="248"/>
      <c r="K4" s="249"/>
      <c r="L4" s="250"/>
      <c r="M4" s="250"/>
      <c r="N4" s="251"/>
      <c r="O4" s="248"/>
      <c r="P4" s="249"/>
    </row>
    <row r="5" spans="1:21">
      <c r="A5" s="252"/>
      <c r="B5" s="252" t="s">
        <v>202</v>
      </c>
      <c r="C5" s="252" t="s">
        <v>203</v>
      </c>
      <c r="D5" s="252"/>
      <c r="E5" s="252" t="s">
        <v>204</v>
      </c>
      <c r="F5" s="252" t="s">
        <v>204</v>
      </c>
      <c r="G5" s="252" t="s">
        <v>14</v>
      </c>
      <c r="H5" s="252" t="s">
        <v>14</v>
      </c>
      <c r="I5" s="252" t="s">
        <v>200</v>
      </c>
      <c r="J5" s="248"/>
      <c r="K5" s="249"/>
      <c r="L5" s="602" t="s">
        <v>446</v>
      </c>
      <c r="M5" s="602"/>
      <c r="N5" s="248"/>
      <c r="O5" s="254" t="s">
        <v>447</v>
      </c>
      <c r="P5" s="255" t="s">
        <v>447</v>
      </c>
    </row>
    <row r="6" spans="1:21">
      <c r="A6" s="252"/>
      <c r="B6" s="252"/>
      <c r="C6" s="252"/>
      <c r="D6" s="252"/>
      <c r="E6" s="252" t="s">
        <v>205</v>
      </c>
      <c r="F6" s="252" t="s">
        <v>206</v>
      </c>
      <c r="G6" s="252" t="s">
        <v>202</v>
      </c>
      <c r="H6" s="252" t="s">
        <v>207</v>
      </c>
      <c r="I6" s="252"/>
      <c r="J6" s="248"/>
      <c r="K6" s="249"/>
      <c r="L6" s="253" t="s">
        <v>448</v>
      </c>
      <c r="M6" s="253" t="s">
        <v>449</v>
      </c>
      <c r="N6" s="248"/>
      <c r="O6" s="254" t="s">
        <v>450</v>
      </c>
      <c r="P6" s="255" t="s">
        <v>451</v>
      </c>
    </row>
    <row r="7" spans="1:21">
      <c r="A7" s="256"/>
      <c r="B7" s="256" t="s">
        <v>208</v>
      </c>
      <c r="C7" s="256" t="s">
        <v>209</v>
      </c>
      <c r="D7" s="257">
        <v>65291513.880000003</v>
      </c>
      <c r="E7" s="300">
        <v>7831.2583109228999</v>
      </c>
      <c r="F7" s="258" t="s">
        <v>622</v>
      </c>
      <c r="G7" s="256" t="s">
        <v>210</v>
      </c>
      <c r="H7" s="256" t="s">
        <v>211</v>
      </c>
      <c r="I7" s="257">
        <v>511314710705.48999</v>
      </c>
      <c r="J7" s="259">
        <v>65291513.880000047</v>
      </c>
      <c r="K7" s="259"/>
      <c r="L7" s="260"/>
      <c r="M7" s="260"/>
      <c r="N7" s="261"/>
      <c r="O7" s="339">
        <f>+D7+L7-M7</f>
        <v>65291513.880000003</v>
      </c>
      <c r="P7" s="340">
        <f t="shared" ref="P7:P70" si="0">+O7*E7</f>
        <v>511314710705.48792</v>
      </c>
      <c r="S7" t="e">
        <f>+VLOOKUP(C7,CLASIFICACION!$C$5:$G$179,5,0)</f>
        <v>#N/A</v>
      </c>
    </row>
    <row r="8" spans="1:21">
      <c r="A8" s="256"/>
      <c r="B8" s="256" t="s">
        <v>212</v>
      </c>
      <c r="C8" s="256" t="s">
        <v>213</v>
      </c>
      <c r="D8" s="257">
        <v>3385336.28</v>
      </c>
      <c r="E8" s="300">
        <v>7831.2583109228999</v>
      </c>
      <c r="F8" s="258" t="s">
        <v>622</v>
      </c>
      <c r="G8" s="256" t="s">
        <v>210</v>
      </c>
      <c r="H8" s="256" t="s">
        <v>211</v>
      </c>
      <c r="I8" s="257">
        <v>26511442878.02</v>
      </c>
      <c r="J8" s="259">
        <v>3385336.28</v>
      </c>
      <c r="K8" s="259"/>
      <c r="L8" s="260"/>
      <c r="M8" s="260"/>
      <c r="N8" s="261"/>
      <c r="O8" s="339">
        <f t="shared" ref="O8:O71" si="1">+D8+L8-M8</f>
        <v>3385336.28</v>
      </c>
      <c r="P8" s="340">
        <f t="shared" si="0"/>
        <v>26511442878.01881</v>
      </c>
      <c r="S8" t="e">
        <f>+VLOOKUP(C8,CLASIFICACION!$C$5:$G$179,5,0)</f>
        <v>#N/A</v>
      </c>
    </row>
    <row r="9" spans="1:21">
      <c r="A9" s="256"/>
      <c r="B9" s="256" t="s">
        <v>214</v>
      </c>
      <c r="C9" s="256" t="s">
        <v>215</v>
      </c>
      <c r="D9" s="257">
        <v>3385336.28</v>
      </c>
      <c r="E9" s="300">
        <v>7831.2583109228999</v>
      </c>
      <c r="F9" s="258" t="s">
        <v>622</v>
      </c>
      <c r="G9" s="256" t="s">
        <v>210</v>
      </c>
      <c r="H9" s="256" t="s">
        <v>211</v>
      </c>
      <c r="I9" s="257">
        <v>26511442878.02</v>
      </c>
      <c r="J9" s="259" t="e">
        <v>#N/A</v>
      </c>
      <c r="K9" s="263"/>
      <c r="L9" s="260"/>
      <c r="M9" s="260"/>
      <c r="N9" s="261"/>
      <c r="O9" s="339">
        <f t="shared" si="1"/>
        <v>3385336.28</v>
      </c>
      <c r="P9" s="340">
        <f t="shared" si="0"/>
        <v>26511442878.01881</v>
      </c>
      <c r="S9" t="e">
        <f>+VLOOKUP(C9,CLASIFICACION!$C$5:$G$179,5,0)</f>
        <v>#N/A</v>
      </c>
    </row>
    <row r="10" spans="1:21">
      <c r="A10" s="256"/>
      <c r="B10" s="256" t="s">
        <v>216</v>
      </c>
      <c r="C10" s="256" t="s">
        <v>217</v>
      </c>
      <c r="D10" s="257">
        <v>3385336.28</v>
      </c>
      <c r="E10" s="300">
        <v>7831.2583109228999</v>
      </c>
      <c r="F10" s="258" t="s">
        <v>622</v>
      </c>
      <c r="G10" s="256" t="s">
        <v>210</v>
      </c>
      <c r="H10" s="256" t="s">
        <v>211</v>
      </c>
      <c r="I10" s="257">
        <v>26511442878.02</v>
      </c>
      <c r="J10" s="259">
        <v>3385336.28</v>
      </c>
      <c r="K10" s="264"/>
      <c r="L10" s="260"/>
      <c r="M10" s="260"/>
      <c r="N10" s="261"/>
      <c r="O10" s="339">
        <f t="shared" si="1"/>
        <v>3385336.28</v>
      </c>
      <c r="P10" s="340">
        <f t="shared" si="0"/>
        <v>26511442878.01881</v>
      </c>
      <c r="S10" t="e">
        <f>+VLOOKUP(C10,CLASIFICACION!$C$5:$G$179,5,0)</f>
        <v>#N/A</v>
      </c>
    </row>
    <row r="11" spans="1:21">
      <c r="A11" s="248" t="s">
        <v>1173</v>
      </c>
      <c r="B11" s="298" t="s">
        <v>624</v>
      </c>
      <c r="C11" s="298" t="s">
        <v>625</v>
      </c>
      <c r="D11" s="266">
        <v>1610496.23</v>
      </c>
      <c r="E11" s="287">
        <v>7831.2583109228999</v>
      </c>
      <c r="F11" s="267" t="s">
        <v>622</v>
      </c>
      <c r="G11" s="265" t="s">
        <v>210</v>
      </c>
      <c r="H11" s="265" t="s">
        <v>211</v>
      </c>
      <c r="I11" s="266">
        <v>12612211985.9</v>
      </c>
      <c r="J11" s="268">
        <v>1610496.23</v>
      </c>
      <c r="K11" s="264" t="s">
        <v>1174</v>
      </c>
      <c r="L11" s="260"/>
      <c r="M11" s="260"/>
      <c r="N11" s="251"/>
      <c r="O11" s="301">
        <f t="shared" si="1"/>
        <v>1610496.23</v>
      </c>
      <c r="P11" s="341">
        <f t="shared" si="0"/>
        <v>12612211985.897497</v>
      </c>
      <c r="S11" t="e">
        <f>+VLOOKUP(C11,CLASIFICACION!$C$5:$G$179,5,0)</f>
        <v>#N/A</v>
      </c>
      <c r="T11" s="301" t="e">
        <f>+O11-S11</f>
        <v>#N/A</v>
      </c>
      <c r="U11" t="str">
        <f>+A11</f>
        <v>Imputable</v>
      </c>
    </row>
    <row r="12" spans="1:21">
      <c r="A12" s="248" t="s">
        <v>1173</v>
      </c>
      <c r="B12" s="265" t="s">
        <v>218</v>
      </c>
      <c r="C12" s="265" t="s">
        <v>219</v>
      </c>
      <c r="D12" s="266">
        <v>83114.350000000006</v>
      </c>
      <c r="E12" s="287">
        <v>7831.2583109228999</v>
      </c>
      <c r="F12" s="267" t="s">
        <v>622</v>
      </c>
      <c r="G12" s="265" t="s">
        <v>210</v>
      </c>
      <c r="H12" s="265" t="s">
        <v>211</v>
      </c>
      <c r="I12" s="266">
        <v>650889944.19000006</v>
      </c>
      <c r="J12" s="268">
        <v>83114.350000000006</v>
      </c>
      <c r="K12" s="264" t="s">
        <v>1175</v>
      </c>
      <c r="L12" s="260"/>
      <c r="M12" s="260"/>
      <c r="N12" s="251"/>
      <c r="O12" s="301">
        <f>+D12+L12-M12</f>
        <v>83114.350000000006</v>
      </c>
      <c r="P12" s="341">
        <f>+O12*E12</f>
        <v>650889944.19445479</v>
      </c>
      <c r="S12" t="e">
        <f>+VLOOKUP(C12,CLASIFICACION!$C$5:$G$179,5,0)</f>
        <v>#N/A</v>
      </c>
      <c r="T12" s="301" t="e">
        <f t="shared" ref="T12:T15" si="2">+O12-S12</f>
        <v>#N/A</v>
      </c>
      <c r="U12" t="str">
        <f t="shared" ref="U12:U320" si="3">+A12</f>
        <v>Imputable</v>
      </c>
    </row>
    <row r="13" spans="1:21">
      <c r="A13" s="248" t="s">
        <v>1173</v>
      </c>
      <c r="B13" s="265" t="s">
        <v>220</v>
      </c>
      <c r="C13" s="265" t="s">
        <v>221</v>
      </c>
      <c r="D13" s="266">
        <v>1690501.4</v>
      </c>
      <c r="E13" s="287">
        <v>7831.2583109228999</v>
      </c>
      <c r="F13" s="267" t="s">
        <v>622</v>
      </c>
      <c r="G13" s="265" t="s">
        <v>210</v>
      </c>
      <c r="H13" s="265" t="s">
        <v>211</v>
      </c>
      <c r="I13" s="266">
        <v>13238753138.379999</v>
      </c>
      <c r="J13" s="268">
        <v>1690501.4</v>
      </c>
      <c r="K13" s="264" t="s">
        <v>1174</v>
      </c>
      <c r="L13" s="260"/>
      <c r="M13" s="260"/>
      <c r="N13" s="251"/>
      <c r="O13" s="301">
        <f t="shared" si="1"/>
        <v>1690501.4</v>
      </c>
      <c r="P13" s="341">
        <f t="shared" si="0"/>
        <v>13238753138.376797</v>
      </c>
      <c r="S13" t="e">
        <f>+VLOOKUP(C13,CLASIFICACION!$C$5:$G$179,5,0)</f>
        <v>#N/A</v>
      </c>
      <c r="T13" s="301" t="e">
        <f t="shared" si="2"/>
        <v>#N/A</v>
      </c>
      <c r="U13" t="str">
        <f t="shared" si="3"/>
        <v>Imputable</v>
      </c>
    </row>
    <row r="14" spans="1:21">
      <c r="A14" s="248" t="s">
        <v>1173</v>
      </c>
      <c r="B14" s="265" t="s">
        <v>222</v>
      </c>
      <c r="C14" s="265" t="s">
        <v>223</v>
      </c>
      <c r="D14" s="266">
        <v>-962.39</v>
      </c>
      <c r="E14" s="287">
        <v>7831.2583109228999</v>
      </c>
      <c r="F14" s="267" t="s">
        <v>622</v>
      </c>
      <c r="G14" s="265" t="s">
        <v>210</v>
      </c>
      <c r="H14" s="265" t="s">
        <v>211</v>
      </c>
      <c r="I14" s="266">
        <v>-7536724.6900000004</v>
      </c>
      <c r="J14" s="268">
        <v>-962.39</v>
      </c>
      <c r="K14" s="264" t="s">
        <v>1174</v>
      </c>
      <c r="L14" s="260"/>
      <c r="M14" s="260"/>
      <c r="N14" s="251"/>
      <c r="O14" s="301">
        <f t="shared" si="1"/>
        <v>-962.39</v>
      </c>
      <c r="P14" s="341">
        <f t="shared" si="0"/>
        <v>-7536724.6858490892</v>
      </c>
      <c r="S14" t="e">
        <f>+VLOOKUP(C14,CLASIFICACION!$C$5:$G$179,5,0)</f>
        <v>#N/A</v>
      </c>
      <c r="T14" s="301" t="e">
        <f t="shared" ref="T14" si="4">+O14-S14</f>
        <v>#N/A</v>
      </c>
      <c r="U14" t="str">
        <f t="shared" ref="U14" si="5">+A14</f>
        <v>Imputable</v>
      </c>
    </row>
    <row r="15" spans="1:21">
      <c r="A15" s="248" t="s">
        <v>1173</v>
      </c>
      <c r="B15" s="298" t="s">
        <v>1059</v>
      </c>
      <c r="C15" s="298" t="s">
        <v>1058</v>
      </c>
      <c r="D15" s="266">
        <v>2186.69</v>
      </c>
      <c r="E15" s="287">
        <v>7831.2583109228999</v>
      </c>
      <c r="F15" s="267" t="s">
        <v>622</v>
      </c>
      <c r="G15" s="265" t="s">
        <v>210</v>
      </c>
      <c r="H15" s="265" t="s">
        <v>211</v>
      </c>
      <c r="I15" s="266">
        <v>17124534.239999998</v>
      </c>
      <c r="J15" s="268">
        <v>2186.69</v>
      </c>
      <c r="K15" s="264" t="s">
        <v>1174</v>
      </c>
      <c r="L15" s="260"/>
      <c r="M15" s="260"/>
      <c r="N15" s="251"/>
      <c r="O15" s="301">
        <f t="shared" si="1"/>
        <v>2186.69</v>
      </c>
      <c r="P15" s="341">
        <f t="shared" si="0"/>
        <v>17124534.235911995</v>
      </c>
      <c r="S15" t="e">
        <f>+VLOOKUP(C15,CLASIFICACION!$C$5:$G$179,5,0)</f>
        <v>#N/A</v>
      </c>
      <c r="T15" s="301" t="e">
        <f t="shared" si="2"/>
        <v>#N/A</v>
      </c>
      <c r="U15" t="str">
        <f t="shared" si="3"/>
        <v>Imputable</v>
      </c>
    </row>
    <row r="16" spans="1:21">
      <c r="A16" s="256"/>
      <c r="B16" s="256" t="s">
        <v>224</v>
      </c>
      <c r="C16" s="256" t="s">
        <v>225</v>
      </c>
      <c r="D16" s="257">
        <v>61896362.829999998</v>
      </c>
      <c r="E16" s="300">
        <v>7831.2583109228999</v>
      </c>
      <c r="F16" s="258" t="s">
        <v>622</v>
      </c>
      <c r="G16" s="256" t="s">
        <v>210</v>
      </c>
      <c r="H16" s="256" t="s">
        <v>211</v>
      </c>
      <c r="I16" s="257">
        <v>484726405828.34003</v>
      </c>
      <c r="J16" s="259" t="e">
        <v>#N/A</v>
      </c>
      <c r="K16" s="259"/>
      <c r="L16" s="260"/>
      <c r="M16" s="260"/>
      <c r="N16" s="261"/>
      <c r="O16" s="339">
        <f t="shared" si="1"/>
        <v>61896362.829999998</v>
      </c>
      <c r="P16" s="340">
        <f t="shared" si="0"/>
        <v>484726405828.33673</v>
      </c>
      <c r="S16" t="e">
        <f>+VLOOKUP(C16,CLASIFICACION!$C$5:$G$179,5,0)</f>
        <v>#N/A</v>
      </c>
      <c r="U16">
        <f t="shared" si="3"/>
        <v>0</v>
      </c>
    </row>
    <row r="17" spans="1:21">
      <c r="A17" s="256"/>
      <c r="B17" s="256" t="s">
        <v>226</v>
      </c>
      <c r="C17" s="256" t="s">
        <v>227</v>
      </c>
      <c r="D17" s="257">
        <v>61896362.829999998</v>
      </c>
      <c r="E17" s="300">
        <v>7831.2583109228999</v>
      </c>
      <c r="F17" s="258" t="s">
        <v>622</v>
      </c>
      <c r="G17" s="256" t="s">
        <v>210</v>
      </c>
      <c r="H17" s="256" t="s">
        <v>211</v>
      </c>
      <c r="I17" s="257">
        <v>484726405828.34003</v>
      </c>
      <c r="J17" s="259" t="e">
        <v>#N/A</v>
      </c>
      <c r="K17" s="259"/>
      <c r="L17" s="260"/>
      <c r="M17" s="260"/>
      <c r="N17" s="261"/>
      <c r="O17" s="339">
        <f t="shared" si="1"/>
        <v>61896362.829999998</v>
      </c>
      <c r="P17" s="340">
        <f t="shared" si="0"/>
        <v>484726405828.33673</v>
      </c>
      <c r="S17" t="e">
        <f>+VLOOKUP(C17,CLASIFICACION!$C$5:$G$179,5,0)</f>
        <v>#N/A</v>
      </c>
      <c r="U17">
        <f t="shared" si="3"/>
        <v>0</v>
      </c>
    </row>
    <row r="18" spans="1:21">
      <c r="A18" s="256"/>
      <c r="B18" s="296" t="s">
        <v>228</v>
      </c>
      <c r="C18" s="297" t="s">
        <v>229</v>
      </c>
      <c r="D18" s="257">
        <v>4090666.63</v>
      </c>
      <c r="E18" s="300">
        <v>7831.2583109228999</v>
      </c>
      <c r="F18" s="258" t="s">
        <v>622</v>
      </c>
      <c r="G18" s="256" t="s">
        <v>210</v>
      </c>
      <c r="H18" s="256" t="s">
        <v>211</v>
      </c>
      <c r="I18" s="257">
        <v>32035067043.400002</v>
      </c>
      <c r="J18" s="259">
        <v>4090666.63</v>
      </c>
      <c r="K18" s="259"/>
      <c r="L18" s="260"/>
      <c r="M18" s="260"/>
      <c r="N18" s="261"/>
      <c r="O18" s="339">
        <f t="shared" si="1"/>
        <v>4090666.63</v>
      </c>
      <c r="P18" s="340">
        <f t="shared" si="0"/>
        <v>32035067043.40247</v>
      </c>
      <c r="S18" t="e">
        <f>+VLOOKUP(C18,CLASIFICACION!$C$5:$G$179,5,0)</f>
        <v>#N/A</v>
      </c>
      <c r="U18">
        <f t="shared" si="3"/>
        <v>0</v>
      </c>
    </row>
    <row r="19" spans="1:21">
      <c r="A19" s="248" t="s">
        <v>1173</v>
      </c>
      <c r="B19" s="298" t="s">
        <v>459</v>
      </c>
      <c r="C19" s="298" t="s">
        <v>460</v>
      </c>
      <c r="D19" s="266">
        <v>765679.49</v>
      </c>
      <c r="E19" s="287">
        <v>7831.2583109228999</v>
      </c>
      <c r="F19" s="267" t="s">
        <v>622</v>
      </c>
      <c r="G19" s="265" t="s">
        <v>210</v>
      </c>
      <c r="H19" s="265" t="s">
        <v>211</v>
      </c>
      <c r="I19" s="266">
        <v>5996233869.5699997</v>
      </c>
      <c r="J19" s="268">
        <v>765679.49</v>
      </c>
      <c r="K19" s="259" t="s">
        <v>183</v>
      </c>
      <c r="L19" s="260"/>
      <c r="M19" s="260"/>
      <c r="N19" s="261"/>
      <c r="O19" s="301">
        <f t="shared" si="1"/>
        <v>765679.49</v>
      </c>
      <c r="P19" s="341">
        <f t="shared" si="0"/>
        <v>5996233869.5657072</v>
      </c>
    </row>
    <row r="20" spans="1:21">
      <c r="A20" s="248" t="s">
        <v>1173</v>
      </c>
      <c r="B20" s="298" t="s">
        <v>461</v>
      </c>
      <c r="C20" s="298" t="s">
        <v>462</v>
      </c>
      <c r="D20" s="266">
        <v>510422.87</v>
      </c>
      <c r="E20" s="287">
        <v>7831.2583109228999</v>
      </c>
      <c r="F20" s="267" t="s">
        <v>622</v>
      </c>
      <c r="G20" s="265" t="s">
        <v>210</v>
      </c>
      <c r="H20" s="265" t="s">
        <v>211</v>
      </c>
      <c r="I20" s="266">
        <v>3997253342.77</v>
      </c>
      <c r="J20" s="268">
        <v>510422.87</v>
      </c>
      <c r="K20" s="259" t="s">
        <v>183</v>
      </c>
      <c r="L20" s="260"/>
      <c r="M20" s="260"/>
      <c r="N20" s="261"/>
      <c r="O20" s="301">
        <f t="shared" si="1"/>
        <v>510422.87</v>
      </c>
      <c r="P20" s="341">
        <f t="shared" si="0"/>
        <v>3997253342.7726188</v>
      </c>
    </row>
    <row r="21" spans="1:21">
      <c r="A21" s="248" t="s">
        <v>1173</v>
      </c>
      <c r="B21" s="298" t="s">
        <v>463</v>
      </c>
      <c r="C21" s="299" t="s">
        <v>464</v>
      </c>
      <c r="D21" s="266">
        <v>519957.97</v>
      </c>
      <c r="E21" s="287">
        <v>7831.2583109228999</v>
      </c>
      <c r="F21" s="267" t="s">
        <v>622</v>
      </c>
      <c r="G21" s="265" t="s">
        <v>210</v>
      </c>
      <c r="H21" s="265" t="s">
        <v>211</v>
      </c>
      <c r="I21" s="266">
        <v>4071925173.8899999</v>
      </c>
      <c r="J21" s="268">
        <v>519957.97</v>
      </c>
      <c r="K21" s="259" t="s">
        <v>183</v>
      </c>
      <c r="L21" s="260"/>
      <c r="M21" s="260"/>
      <c r="N21" s="261"/>
      <c r="O21" s="301">
        <f t="shared" si="1"/>
        <v>519957.97</v>
      </c>
      <c r="P21" s="341">
        <f t="shared" si="0"/>
        <v>4071925173.8930998</v>
      </c>
      <c r="S21" t="e">
        <f>+VLOOKUP(C21,CLASIFICACION!$C$5:$G$179,5,0)</f>
        <v>#N/A</v>
      </c>
      <c r="T21" s="301" t="e">
        <f>+O21-S21</f>
        <v>#N/A</v>
      </c>
      <c r="U21" t="str">
        <f t="shared" si="3"/>
        <v>Imputable</v>
      </c>
    </row>
    <row r="22" spans="1:21">
      <c r="A22" s="248" t="s">
        <v>1173</v>
      </c>
      <c r="B22" s="298" t="s">
        <v>465</v>
      </c>
      <c r="C22" s="298" t="s">
        <v>466</v>
      </c>
      <c r="D22" s="266">
        <v>775451.03</v>
      </c>
      <c r="E22" s="287">
        <v>7831.2583109228999</v>
      </c>
      <c r="F22" s="267" t="s">
        <v>622</v>
      </c>
      <c r="G22" s="265" t="s">
        <v>210</v>
      </c>
      <c r="H22" s="265" t="s">
        <v>211</v>
      </c>
      <c r="I22" s="266">
        <v>6072757323.3999996</v>
      </c>
      <c r="J22" s="268">
        <v>775451.03</v>
      </c>
      <c r="K22" s="259" t="s">
        <v>183</v>
      </c>
      <c r="L22" s="260"/>
      <c r="M22" s="260"/>
      <c r="N22" s="261"/>
      <c r="O22" s="301">
        <f t="shared" si="1"/>
        <v>775451.03</v>
      </c>
      <c r="P22" s="341">
        <f t="shared" si="0"/>
        <v>6072757323.4012232</v>
      </c>
      <c r="T22" s="301"/>
    </row>
    <row r="23" spans="1:21">
      <c r="A23" s="256" t="s">
        <v>1173</v>
      </c>
      <c r="B23" s="256" t="s">
        <v>467</v>
      </c>
      <c r="C23" s="256" t="s">
        <v>468</v>
      </c>
      <c r="D23" s="257">
        <v>506525.88</v>
      </c>
      <c r="E23" s="300">
        <v>7831.2583109228999</v>
      </c>
      <c r="F23" s="258" t="s">
        <v>622</v>
      </c>
      <c r="G23" s="256" t="s">
        <v>210</v>
      </c>
      <c r="H23" s="256" t="s">
        <v>211</v>
      </c>
      <c r="I23" s="257">
        <v>3966735007.4499998</v>
      </c>
      <c r="J23" s="259">
        <v>506525.88</v>
      </c>
      <c r="K23" s="264" t="s">
        <v>183</v>
      </c>
      <c r="L23" s="260"/>
      <c r="M23" s="260"/>
      <c r="N23" s="261"/>
      <c r="O23" s="301">
        <f t="shared" si="1"/>
        <v>506525.88</v>
      </c>
      <c r="P23" s="341">
        <f t="shared" si="0"/>
        <v>3966735007.4475355</v>
      </c>
      <c r="S23" t="e">
        <f>+VLOOKUP(C23,CLASIFICACION!$C$5:$G$179,5,0)</f>
        <v>#N/A</v>
      </c>
      <c r="U23" t="str">
        <f t="shared" si="3"/>
        <v>Imputable</v>
      </c>
    </row>
    <row r="24" spans="1:21">
      <c r="A24" s="248" t="s">
        <v>1173</v>
      </c>
      <c r="B24" s="265" t="s">
        <v>469</v>
      </c>
      <c r="C24" s="265" t="s">
        <v>470</v>
      </c>
      <c r="D24" s="266">
        <v>505792.01</v>
      </c>
      <c r="E24" s="287">
        <v>7831.2583109228999</v>
      </c>
      <c r="F24" s="267" t="s">
        <v>622</v>
      </c>
      <c r="G24" s="265" t="s">
        <v>210</v>
      </c>
      <c r="H24" s="265" t="s">
        <v>211</v>
      </c>
      <c r="I24" s="266">
        <v>3960987881.9099998</v>
      </c>
      <c r="J24" s="268">
        <v>505792.01</v>
      </c>
      <c r="K24" s="269" t="s">
        <v>183</v>
      </c>
      <c r="L24" s="260"/>
      <c r="M24" s="260"/>
      <c r="N24" s="251"/>
      <c r="O24" s="301">
        <f t="shared" si="1"/>
        <v>505792.01</v>
      </c>
      <c r="P24" s="341">
        <f t="shared" si="0"/>
        <v>3960987881.9108987</v>
      </c>
      <c r="S24" t="e">
        <f>+VLOOKUP(C24,CLASIFICACION!$C$5:$G$179,5,0)</f>
        <v>#N/A</v>
      </c>
      <c r="T24" s="301" t="e">
        <f t="shared" ref="T24:T30" si="6">+O24-S24</f>
        <v>#N/A</v>
      </c>
      <c r="U24" t="str">
        <f t="shared" si="3"/>
        <v>Imputable</v>
      </c>
    </row>
    <row r="25" spans="1:21">
      <c r="A25" s="248" t="s">
        <v>1173</v>
      </c>
      <c r="B25" s="265" t="s">
        <v>633</v>
      </c>
      <c r="C25" s="265" t="s">
        <v>632</v>
      </c>
      <c r="D25" s="266">
        <v>506837.38</v>
      </c>
      <c r="E25" s="287">
        <v>7831.2583109228999</v>
      </c>
      <c r="F25" s="267" t="s">
        <v>622</v>
      </c>
      <c r="G25" s="265" t="s">
        <v>210</v>
      </c>
      <c r="H25" s="265" t="s">
        <v>211</v>
      </c>
      <c r="I25" s="266">
        <v>3969174444.4099998</v>
      </c>
      <c r="J25" s="268">
        <v>506837.38</v>
      </c>
      <c r="K25" s="269" t="s">
        <v>183</v>
      </c>
      <c r="L25" s="260"/>
      <c r="M25" s="260"/>
      <c r="N25" s="251"/>
      <c r="O25" s="301">
        <f t="shared" si="1"/>
        <v>506837.38</v>
      </c>
      <c r="P25" s="341">
        <f t="shared" si="0"/>
        <v>3969174444.4113879</v>
      </c>
      <c r="S25" t="e">
        <f>+VLOOKUP(C25,CLASIFICACION!$C$5:$G$179,5,0)</f>
        <v>#N/A</v>
      </c>
      <c r="T25" s="301" t="e">
        <f t="shared" si="6"/>
        <v>#N/A</v>
      </c>
      <c r="U25" t="str">
        <f t="shared" si="3"/>
        <v>Imputable</v>
      </c>
    </row>
    <row r="26" spans="1:21">
      <c r="A26" s="248"/>
      <c r="B26" s="265" t="s">
        <v>230</v>
      </c>
      <c r="C26" s="265" t="s">
        <v>231</v>
      </c>
      <c r="D26" s="266">
        <v>2025406.41</v>
      </c>
      <c r="E26" s="287">
        <v>7831.2583109228999</v>
      </c>
      <c r="F26" s="267" t="s">
        <v>622</v>
      </c>
      <c r="G26" s="265" t="s">
        <v>210</v>
      </c>
      <c r="H26" s="265" t="s">
        <v>211</v>
      </c>
      <c r="I26" s="266">
        <v>15861480781.309999</v>
      </c>
      <c r="J26" s="268">
        <v>2025406.41</v>
      </c>
      <c r="K26" s="269"/>
      <c r="L26" s="260"/>
      <c r="M26" s="260"/>
      <c r="N26" s="251"/>
      <c r="O26" s="339">
        <f t="shared" si="1"/>
        <v>2025406.41</v>
      </c>
      <c r="P26" s="340">
        <f t="shared" si="0"/>
        <v>15861480781.309013</v>
      </c>
      <c r="S26" t="e">
        <f>+VLOOKUP(C26,CLASIFICACION!$C$5:$G$179,5,0)</f>
        <v>#N/A</v>
      </c>
      <c r="T26" s="301" t="e">
        <f t="shared" si="6"/>
        <v>#N/A</v>
      </c>
      <c r="U26">
        <f t="shared" si="3"/>
        <v>0</v>
      </c>
    </row>
    <row r="27" spans="1:21">
      <c r="A27" s="248" t="s">
        <v>1173</v>
      </c>
      <c r="B27" s="265" t="s">
        <v>232</v>
      </c>
      <c r="C27" s="265" t="s">
        <v>233</v>
      </c>
      <c r="D27" s="266">
        <v>245552.63</v>
      </c>
      <c r="E27" s="287">
        <v>7831.2583109228999</v>
      </c>
      <c r="F27" s="267" t="s">
        <v>622</v>
      </c>
      <c r="G27" s="265" t="s">
        <v>210</v>
      </c>
      <c r="H27" s="265" t="s">
        <v>211</v>
      </c>
      <c r="I27" s="266">
        <v>1922986074.46</v>
      </c>
      <c r="J27" s="268">
        <v>245552.63</v>
      </c>
      <c r="K27" s="269" t="s">
        <v>183</v>
      </c>
      <c r="L27" s="260"/>
      <c r="M27" s="260"/>
      <c r="N27" s="261"/>
      <c r="O27" s="301">
        <f t="shared" si="1"/>
        <v>245552.63</v>
      </c>
      <c r="P27" s="341">
        <f t="shared" si="0"/>
        <v>1922986074.4564757</v>
      </c>
      <c r="S27" t="e">
        <f>+VLOOKUP(C27,CLASIFICACION!$C$5:$G$179,5,0)</f>
        <v>#N/A</v>
      </c>
      <c r="T27" s="301" t="e">
        <f t="shared" si="6"/>
        <v>#N/A</v>
      </c>
      <c r="U27" t="str">
        <f t="shared" si="3"/>
        <v>Imputable</v>
      </c>
    </row>
    <row r="28" spans="1:21">
      <c r="A28" s="248" t="s">
        <v>1173</v>
      </c>
      <c r="B28" s="265" t="s">
        <v>234</v>
      </c>
      <c r="C28" s="265" t="s">
        <v>235</v>
      </c>
      <c r="D28" s="266">
        <v>66433.48</v>
      </c>
      <c r="E28" s="287">
        <v>7831.2583109228999</v>
      </c>
      <c r="F28" s="267" t="s">
        <v>622</v>
      </c>
      <c r="G28" s="265" t="s">
        <v>210</v>
      </c>
      <c r="H28" s="265" t="s">
        <v>211</v>
      </c>
      <c r="I28" s="266">
        <v>520257742.37</v>
      </c>
      <c r="J28" s="268">
        <v>66433.48</v>
      </c>
      <c r="K28" s="269" t="s">
        <v>183</v>
      </c>
      <c r="L28" s="260"/>
      <c r="M28" s="260"/>
      <c r="N28" s="251"/>
      <c r="O28" s="301">
        <f t="shared" si="1"/>
        <v>66433.48</v>
      </c>
      <c r="P28" s="341">
        <f t="shared" si="0"/>
        <v>520257742.37353021</v>
      </c>
      <c r="S28" t="e">
        <f>+VLOOKUP(C28,CLASIFICACION!$C$5:$G$179,5,0)</f>
        <v>#N/A</v>
      </c>
      <c r="T28" s="301" t="e">
        <f t="shared" si="6"/>
        <v>#N/A</v>
      </c>
      <c r="U28" t="str">
        <f t="shared" si="3"/>
        <v>Imputable</v>
      </c>
    </row>
    <row r="29" spans="1:21">
      <c r="A29" s="248" t="s">
        <v>1173</v>
      </c>
      <c r="B29" s="265" t="s">
        <v>1176</v>
      </c>
      <c r="C29" s="265" t="s">
        <v>615</v>
      </c>
      <c r="D29" s="266">
        <v>1136386.75</v>
      </c>
      <c r="E29" s="287">
        <v>7831.2583109228999</v>
      </c>
      <c r="F29" s="267" t="s">
        <v>622</v>
      </c>
      <c r="G29" s="265" t="s">
        <v>210</v>
      </c>
      <c r="H29" s="265" t="s">
        <v>211</v>
      </c>
      <c r="I29" s="266">
        <v>8899338180.3600006</v>
      </c>
      <c r="J29" s="268">
        <v>1136386.75</v>
      </c>
      <c r="K29" s="269" t="s">
        <v>183</v>
      </c>
      <c r="L29" s="260"/>
      <c r="M29" s="260"/>
      <c r="N29" s="261"/>
      <c r="O29" s="301">
        <f t="shared" si="1"/>
        <v>1136386.75</v>
      </c>
      <c r="P29" s="341">
        <f t="shared" si="0"/>
        <v>8899338180.3601646</v>
      </c>
      <c r="S29" t="e">
        <f>+VLOOKUP(C29,CLASIFICACION!$C$5:$G$179,5,0)</f>
        <v>#N/A</v>
      </c>
      <c r="T29" s="301" t="e">
        <f t="shared" ref="T29" si="7">+O29-S29</f>
        <v>#N/A</v>
      </c>
      <c r="U29" t="str">
        <f t="shared" ref="U29" si="8">+A29</f>
        <v>Imputable</v>
      </c>
    </row>
    <row r="30" spans="1:21">
      <c r="A30" s="248" t="s">
        <v>1173</v>
      </c>
      <c r="B30" s="298" t="s">
        <v>631</v>
      </c>
      <c r="C30" s="298" t="s">
        <v>630</v>
      </c>
      <c r="D30" s="266">
        <v>577033.55000000005</v>
      </c>
      <c r="E30" s="287">
        <v>7831.2583109228999</v>
      </c>
      <c r="F30" s="267" t="s">
        <v>622</v>
      </c>
      <c r="G30" s="265" t="s">
        <v>210</v>
      </c>
      <c r="H30" s="265" t="s">
        <v>211</v>
      </c>
      <c r="I30" s="266">
        <v>4518898784.1199999</v>
      </c>
      <c r="J30" s="268">
        <v>577033.55000000005</v>
      </c>
      <c r="K30" s="269" t="s">
        <v>183</v>
      </c>
      <c r="L30" s="260"/>
      <c r="M30" s="260"/>
      <c r="N30" s="261"/>
      <c r="O30" s="301">
        <f t="shared" si="1"/>
        <v>577033.55000000005</v>
      </c>
      <c r="P30" s="341">
        <f t="shared" si="0"/>
        <v>4518898784.118845</v>
      </c>
      <c r="S30" t="e">
        <f>+VLOOKUP(C30,CLASIFICACION!$C$5:$G$179,5,0)</f>
        <v>#N/A</v>
      </c>
      <c r="T30" s="301" t="e">
        <f t="shared" si="6"/>
        <v>#N/A</v>
      </c>
      <c r="U30" t="str">
        <f t="shared" si="3"/>
        <v>Imputable</v>
      </c>
    </row>
    <row r="31" spans="1:21">
      <c r="A31" s="256"/>
      <c r="B31" s="256" t="s">
        <v>236</v>
      </c>
      <c r="C31" s="256" t="s">
        <v>237</v>
      </c>
      <c r="D31" s="257">
        <v>983108.62</v>
      </c>
      <c r="E31" s="300">
        <v>7831.2583109228999</v>
      </c>
      <c r="F31" s="258" t="s">
        <v>622</v>
      </c>
      <c r="G31" s="256" t="s">
        <v>210</v>
      </c>
      <c r="H31" s="256" t="s">
        <v>211</v>
      </c>
      <c r="I31" s="257">
        <v>7698977550.9099998</v>
      </c>
      <c r="J31" s="259">
        <v>983108.62</v>
      </c>
      <c r="K31" s="264"/>
      <c r="L31" s="260"/>
      <c r="M31" s="260"/>
      <c r="N31" s="261"/>
      <c r="O31" s="339">
        <f t="shared" si="1"/>
        <v>983108.62</v>
      </c>
      <c r="P31" s="340">
        <f t="shared" si="0"/>
        <v>7698977550.9149427</v>
      </c>
      <c r="S31" t="e">
        <f>+VLOOKUP(C31,CLASIFICACION!$C$5:$G$179,5,0)</f>
        <v>#N/A</v>
      </c>
      <c r="U31">
        <f t="shared" si="3"/>
        <v>0</v>
      </c>
    </row>
    <row r="32" spans="1:21">
      <c r="A32" s="248" t="s">
        <v>1173</v>
      </c>
      <c r="B32" s="265" t="s">
        <v>238</v>
      </c>
      <c r="C32" s="265" t="s">
        <v>239</v>
      </c>
      <c r="D32" s="266">
        <v>16295.84</v>
      </c>
      <c r="E32" s="287">
        <v>7831.2583109228999</v>
      </c>
      <c r="F32" s="267" t="s">
        <v>622</v>
      </c>
      <c r="G32" s="265" t="s">
        <v>210</v>
      </c>
      <c r="H32" s="265" t="s">
        <v>211</v>
      </c>
      <c r="I32" s="266">
        <v>127616932.43000001</v>
      </c>
      <c r="J32" s="268">
        <v>16295.84</v>
      </c>
      <c r="K32" s="269" t="s">
        <v>183</v>
      </c>
      <c r="L32" s="260"/>
      <c r="M32" s="260"/>
      <c r="N32" s="251"/>
      <c r="O32" s="301">
        <f t="shared" si="1"/>
        <v>16295.84</v>
      </c>
      <c r="P32" s="341">
        <f t="shared" si="0"/>
        <v>127616932.43346983</v>
      </c>
      <c r="S32" t="e">
        <f>+VLOOKUP(C32,CLASIFICACION!$C$5:$G$179,5,0)</f>
        <v>#N/A</v>
      </c>
      <c r="T32" s="301" t="e">
        <f t="shared" ref="T32:T35" si="9">+O32-S32</f>
        <v>#N/A</v>
      </c>
      <c r="U32" t="str">
        <f t="shared" si="3"/>
        <v>Imputable</v>
      </c>
    </row>
    <row r="33" spans="1:21">
      <c r="A33" s="248" t="s">
        <v>1173</v>
      </c>
      <c r="B33" s="265" t="s">
        <v>240</v>
      </c>
      <c r="C33" s="265" t="s">
        <v>241</v>
      </c>
      <c r="D33" s="266">
        <v>43955.51</v>
      </c>
      <c r="E33" s="287">
        <v>7831.2583109228999</v>
      </c>
      <c r="F33" s="267" t="s">
        <v>622</v>
      </c>
      <c r="G33" s="265" t="s">
        <v>210</v>
      </c>
      <c r="H33" s="265" t="s">
        <v>211</v>
      </c>
      <c r="I33" s="266">
        <v>344226953</v>
      </c>
      <c r="J33" s="268">
        <v>43955.51</v>
      </c>
      <c r="K33" s="269" t="s">
        <v>183</v>
      </c>
      <c r="L33" s="260"/>
      <c r="M33" s="260"/>
      <c r="N33" s="251"/>
      <c r="O33" s="301">
        <f t="shared" si="1"/>
        <v>43955.51</v>
      </c>
      <c r="P33" s="341">
        <f t="shared" si="0"/>
        <v>344226952.99835467</v>
      </c>
      <c r="S33" t="e">
        <f>+VLOOKUP(C33,CLASIFICACION!$C$5:$G$179,5,0)</f>
        <v>#N/A</v>
      </c>
      <c r="T33" s="301" t="e">
        <f t="shared" si="9"/>
        <v>#N/A</v>
      </c>
      <c r="U33" t="str">
        <f t="shared" si="3"/>
        <v>Imputable</v>
      </c>
    </row>
    <row r="34" spans="1:21">
      <c r="A34" s="248" t="s">
        <v>1173</v>
      </c>
      <c r="B34" s="265" t="s">
        <v>242</v>
      </c>
      <c r="C34" s="265" t="s">
        <v>243</v>
      </c>
      <c r="D34" s="266">
        <v>920822.77</v>
      </c>
      <c r="E34" s="287">
        <v>7831.2583109228999</v>
      </c>
      <c r="F34" s="267" t="s">
        <v>622</v>
      </c>
      <c r="G34" s="265" t="s">
        <v>210</v>
      </c>
      <c r="H34" s="265" t="s">
        <v>211</v>
      </c>
      <c r="I34" s="266">
        <v>7211200970.4499998</v>
      </c>
      <c r="J34" s="268">
        <v>920822.77</v>
      </c>
      <c r="K34" s="269" t="s">
        <v>183</v>
      </c>
      <c r="L34" s="260"/>
      <c r="M34" s="260"/>
      <c r="N34" s="261"/>
      <c r="O34" s="301">
        <f t="shared" si="1"/>
        <v>920822.77</v>
      </c>
      <c r="P34" s="341">
        <f t="shared" si="0"/>
        <v>7211200970.4495459</v>
      </c>
      <c r="S34" t="e">
        <f>+VLOOKUP(C34,CLASIFICACION!$C$5:$G$179,5,0)</f>
        <v>#N/A</v>
      </c>
      <c r="T34" s="301" t="e">
        <f t="shared" ref="T34" si="10">+O34-S34</f>
        <v>#N/A</v>
      </c>
      <c r="U34" t="str">
        <f t="shared" ref="U34" si="11">+A34</f>
        <v>Imputable</v>
      </c>
    </row>
    <row r="35" spans="1:21">
      <c r="A35" s="248" t="s">
        <v>1173</v>
      </c>
      <c r="B35" s="298" t="s">
        <v>1061</v>
      </c>
      <c r="C35" s="298" t="s">
        <v>1060</v>
      </c>
      <c r="D35" s="266">
        <v>2034.5</v>
      </c>
      <c r="E35" s="287">
        <v>7831.2583109228999</v>
      </c>
      <c r="F35" s="267" t="s">
        <v>622</v>
      </c>
      <c r="G35" s="265" t="s">
        <v>210</v>
      </c>
      <c r="H35" s="265" t="s">
        <v>211</v>
      </c>
      <c r="I35" s="266">
        <v>15932695.029999999</v>
      </c>
      <c r="J35" s="268">
        <v>2034.5</v>
      </c>
      <c r="K35" s="269" t="s">
        <v>183</v>
      </c>
      <c r="L35" s="260"/>
      <c r="M35" s="260"/>
      <c r="N35" s="261"/>
      <c r="O35" s="301">
        <f t="shared" si="1"/>
        <v>2034.5</v>
      </c>
      <c r="P35" s="341">
        <f t="shared" si="0"/>
        <v>15932695.03357264</v>
      </c>
      <c r="S35" t="e">
        <f>+VLOOKUP(C35,CLASIFICACION!$C$5:$G$179,5,0)</f>
        <v>#N/A</v>
      </c>
      <c r="T35" s="301" t="e">
        <f t="shared" si="9"/>
        <v>#N/A</v>
      </c>
      <c r="U35" t="str">
        <f t="shared" si="3"/>
        <v>Imputable</v>
      </c>
    </row>
    <row r="36" spans="1:21">
      <c r="A36" s="256"/>
      <c r="B36" s="256" t="s">
        <v>244</v>
      </c>
      <c r="C36" s="256" t="s">
        <v>245</v>
      </c>
      <c r="D36" s="257">
        <v>4458867.01</v>
      </c>
      <c r="E36" s="300">
        <v>7831.2583109228999</v>
      </c>
      <c r="F36" s="258" t="s">
        <v>622</v>
      </c>
      <c r="G36" s="256" t="s">
        <v>210</v>
      </c>
      <c r="H36" s="256" t="s">
        <v>211</v>
      </c>
      <c r="I36" s="257">
        <v>34918539329.360001</v>
      </c>
      <c r="J36" s="259">
        <v>4458867.01</v>
      </c>
      <c r="K36" s="264"/>
      <c r="L36" s="260"/>
      <c r="M36" s="260"/>
      <c r="N36" s="261"/>
      <c r="O36" s="339">
        <f t="shared" si="1"/>
        <v>4458867.01</v>
      </c>
      <c r="P36" s="340">
        <f t="shared" si="0"/>
        <v>34918539329.362442</v>
      </c>
      <c r="S36" t="e">
        <f>+VLOOKUP(C36,CLASIFICACION!$C$5:$G$179,5,0)</f>
        <v>#N/A</v>
      </c>
      <c r="U36">
        <f t="shared" si="3"/>
        <v>0</v>
      </c>
    </row>
    <row r="37" spans="1:21">
      <c r="A37" s="248" t="s">
        <v>1173</v>
      </c>
      <c r="B37" s="298" t="s">
        <v>246</v>
      </c>
      <c r="C37" s="298" t="s">
        <v>247</v>
      </c>
      <c r="D37" s="266">
        <v>101932.07</v>
      </c>
      <c r="E37" s="287">
        <v>7831.2583109228999</v>
      </c>
      <c r="F37" s="267" t="s">
        <v>622</v>
      </c>
      <c r="G37" s="265" t="s">
        <v>210</v>
      </c>
      <c r="H37" s="265" t="s">
        <v>211</v>
      </c>
      <c r="I37" s="266">
        <v>798256370.34000003</v>
      </c>
      <c r="J37" s="268">
        <v>101932.07</v>
      </c>
      <c r="K37" s="264" t="s">
        <v>183</v>
      </c>
      <c r="L37" s="260"/>
      <c r="M37" s="260"/>
      <c r="N37" s="261"/>
      <c r="O37" s="301">
        <f t="shared" si="1"/>
        <v>101932.07</v>
      </c>
      <c r="P37" s="341">
        <f t="shared" si="0"/>
        <v>798256370.33707488</v>
      </c>
      <c r="S37" t="e">
        <f>+VLOOKUP(C37,CLASIFICACION!$C$5:$G$179,5,0)</f>
        <v>#N/A</v>
      </c>
      <c r="T37" s="301" t="e">
        <f t="shared" ref="T37" si="12">+O37-S37</f>
        <v>#N/A</v>
      </c>
      <c r="U37" t="str">
        <f t="shared" si="3"/>
        <v>Imputable</v>
      </c>
    </row>
    <row r="38" spans="1:21">
      <c r="A38" s="248" t="s">
        <v>1173</v>
      </c>
      <c r="B38" s="298" t="s">
        <v>248</v>
      </c>
      <c r="C38" s="298" t="s">
        <v>249</v>
      </c>
      <c r="D38" s="266">
        <v>2013218.95</v>
      </c>
      <c r="E38" s="287">
        <v>7831.2583109228999</v>
      </c>
      <c r="F38" s="267" t="s">
        <v>622</v>
      </c>
      <c r="G38" s="265" t="s">
        <v>210</v>
      </c>
      <c r="H38" s="265" t="s">
        <v>211</v>
      </c>
      <c r="I38" s="266">
        <v>15766037633.889999</v>
      </c>
      <c r="J38" s="268">
        <v>2013218.95</v>
      </c>
      <c r="K38" s="264" t="s">
        <v>183</v>
      </c>
      <c r="L38" s="260"/>
      <c r="M38" s="260"/>
      <c r="N38" s="261"/>
      <c r="O38" s="301">
        <f t="shared" si="1"/>
        <v>2013218.95</v>
      </c>
      <c r="P38" s="341">
        <f t="shared" si="0"/>
        <v>15766037633.894974</v>
      </c>
      <c r="S38" t="e">
        <f>+VLOOKUP(C38,CLASIFICACION!$C$5:$G$179,5,0)</f>
        <v>#N/A</v>
      </c>
      <c r="T38" s="301" t="e">
        <f t="shared" ref="T38:T40" si="13">+O38-S38</f>
        <v>#N/A</v>
      </c>
      <c r="U38" t="str">
        <f t="shared" ref="U38:U40" si="14">+A38</f>
        <v>Imputable</v>
      </c>
    </row>
    <row r="39" spans="1:21">
      <c r="A39" s="248" t="s">
        <v>1173</v>
      </c>
      <c r="B39" s="298" t="s">
        <v>616</v>
      </c>
      <c r="C39" s="298" t="s">
        <v>617</v>
      </c>
      <c r="D39" s="266">
        <v>134750.46</v>
      </c>
      <c r="E39" s="287">
        <v>7831.2583109228999</v>
      </c>
      <c r="F39" s="267" t="s">
        <v>622</v>
      </c>
      <c r="G39" s="265" t="s">
        <v>210</v>
      </c>
      <c r="H39" s="265" t="s">
        <v>211</v>
      </c>
      <c r="I39" s="266">
        <v>1055265659.78</v>
      </c>
      <c r="J39" s="268">
        <v>134750.46</v>
      </c>
      <c r="K39" s="269" t="s">
        <v>183</v>
      </c>
      <c r="L39" s="260"/>
      <c r="M39" s="260"/>
      <c r="N39" s="251"/>
      <c r="O39" s="301">
        <f t="shared" si="1"/>
        <v>134750.46</v>
      </c>
      <c r="P39" s="341">
        <f t="shared" si="0"/>
        <v>1055265659.7756838</v>
      </c>
      <c r="S39" t="e">
        <f>+VLOOKUP(C39,CLASIFICACION!$C$5:$G$179,5,0)</f>
        <v>#N/A</v>
      </c>
      <c r="T39" s="301" t="e">
        <f t="shared" si="13"/>
        <v>#N/A</v>
      </c>
      <c r="U39" t="str">
        <f t="shared" si="14"/>
        <v>Imputable</v>
      </c>
    </row>
    <row r="40" spans="1:21">
      <c r="A40" s="248" t="s">
        <v>1173</v>
      </c>
      <c r="B40" s="298" t="s">
        <v>638</v>
      </c>
      <c r="C40" s="298" t="s">
        <v>634</v>
      </c>
      <c r="D40" s="266">
        <v>5079.0600000000004</v>
      </c>
      <c r="E40" s="287">
        <v>7831.2583109228999</v>
      </c>
      <c r="F40" s="267" t="s">
        <v>622</v>
      </c>
      <c r="G40" s="265" t="s">
        <v>210</v>
      </c>
      <c r="H40" s="265" t="s">
        <v>211</v>
      </c>
      <c r="I40" s="266">
        <v>39775430.840000004</v>
      </c>
      <c r="J40" s="268">
        <v>5079.0600000000004</v>
      </c>
      <c r="K40" s="269" t="s">
        <v>183</v>
      </c>
      <c r="L40" s="260"/>
      <c r="M40" s="260"/>
      <c r="N40" s="251"/>
      <c r="O40" s="301">
        <f t="shared" si="1"/>
        <v>5079.0600000000004</v>
      </c>
      <c r="P40" s="341">
        <f t="shared" si="0"/>
        <v>39775430.836676069</v>
      </c>
      <c r="S40" t="e">
        <f>+VLOOKUP(C40,CLASIFICACION!$C$5:$G$179,5,0)</f>
        <v>#N/A</v>
      </c>
      <c r="T40" s="301" t="e">
        <f t="shared" si="13"/>
        <v>#N/A</v>
      </c>
      <c r="U40" t="str">
        <f t="shared" si="14"/>
        <v>Imputable</v>
      </c>
    </row>
    <row r="41" spans="1:21">
      <c r="A41" s="248" t="s">
        <v>1173</v>
      </c>
      <c r="B41" s="298" t="s">
        <v>639</v>
      </c>
      <c r="C41" s="298" t="s">
        <v>635</v>
      </c>
      <c r="D41" s="266">
        <v>200478.13</v>
      </c>
      <c r="E41" s="287">
        <v>7831.2583109228999</v>
      </c>
      <c r="F41" s="267" t="s">
        <v>622</v>
      </c>
      <c r="G41" s="265" t="s">
        <v>210</v>
      </c>
      <c r="H41" s="265" t="s">
        <v>211</v>
      </c>
      <c r="I41" s="266">
        <v>1569996021.72</v>
      </c>
      <c r="J41" s="268">
        <v>200478.13</v>
      </c>
      <c r="K41" s="264" t="s">
        <v>183</v>
      </c>
      <c r="L41" s="260"/>
      <c r="M41" s="260"/>
      <c r="N41" s="261"/>
      <c r="O41" s="301">
        <f t="shared" si="1"/>
        <v>200478.13</v>
      </c>
      <c r="P41" s="341">
        <f t="shared" si="0"/>
        <v>1569996021.7207816</v>
      </c>
      <c r="S41" t="e">
        <f>+VLOOKUP(C41,CLASIFICACION!$C$5:$G$179,5,0)</f>
        <v>#N/A</v>
      </c>
      <c r="T41" s="301" t="e">
        <f t="shared" ref="T41:T43" si="15">+O41-S41</f>
        <v>#N/A</v>
      </c>
      <c r="U41" t="str">
        <f t="shared" si="3"/>
        <v>Imputable</v>
      </c>
    </row>
    <row r="42" spans="1:21">
      <c r="A42" s="248" t="s">
        <v>1173</v>
      </c>
      <c r="B42" s="298" t="s">
        <v>640</v>
      </c>
      <c r="C42" s="298" t="s">
        <v>636</v>
      </c>
      <c r="D42" s="266">
        <v>1001753.29</v>
      </c>
      <c r="E42" s="287">
        <v>7831.2583109228999</v>
      </c>
      <c r="F42" s="267" t="s">
        <v>622</v>
      </c>
      <c r="G42" s="265" t="s">
        <v>210</v>
      </c>
      <c r="H42" s="265" t="s">
        <v>211</v>
      </c>
      <c r="I42" s="266">
        <v>7844988777.8100004</v>
      </c>
      <c r="J42" s="268">
        <v>1001753.29</v>
      </c>
      <c r="K42" s="269" t="s">
        <v>183</v>
      </c>
      <c r="L42" s="260"/>
      <c r="M42" s="260"/>
      <c r="N42" s="251"/>
      <c r="O42" s="301">
        <f t="shared" si="1"/>
        <v>1001753.29</v>
      </c>
      <c r="P42" s="341">
        <f t="shared" si="0"/>
        <v>7844988777.8068581</v>
      </c>
      <c r="S42" t="e">
        <f>+VLOOKUP(C42,CLASIFICACION!$C$5:$G$179,5,0)</f>
        <v>#N/A</v>
      </c>
      <c r="T42" s="301" t="e">
        <f t="shared" si="15"/>
        <v>#N/A</v>
      </c>
      <c r="U42" t="str">
        <f t="shared" si="3"/>
        <v>Imputable</v>
      </c>
    </row>
    <row r="43" spans="1:21">
      <c r="A43" s="248" t="s">
        <v>1173</v>
      </c>
      <c r="B43" s="298" t="s">
        <v>641</v>
      </c>
      <c r="C43" s="298" t="s">
        <v>637</v>
      </c>
      <c r="D43" s="266">
        <v>1001655.05</v>
      </c>
      <c r="E43" s="287">
        <v>7831.2583109228999</v>
      </c>
      <c r="F43" s="267" t="s">
        <v>622</v>
      </c>
      <c r="G43" s="265" t="s">
        <v>210</v>
      </c>
      <c r="H43" s="265" t="s">
        <v>211</v>
      </c>
      <c r="I43" s="266">
        <v>7844219434.9899998</v>
      </c>
      <c r="J43" s="268">
        <v>1001655.05</v>
      </c>
      <c r="K43" s="269" t="s">
        <v>183</v>
      </c>
      <c r="L43" s="260"/>
      <c r="M43" s="260"/>
      <c r="N43" s="251"/>
      <c r="O43" s="301">
        <f t="shared" si="1"/>
        <v>1001655.05</v>
      </c>
      <c r="P43" s="341">
        <f t="shared" si="0"/>
        <v>7844219434.9903936</v>
      </c>
      <c r="S43" t="e">
        <f>+VLOOKUP(C43,CLASIFICACION!$C$5:$G$179,5,0)</f>
        <v>#N/A</v>
      </c>
      <c r="T43" s="301" t="e">
        <f t="shared" si="15"/>
        <v>#N/A</v>
      </c>
      <c r="U43" t="str">
        <f t="shared" si="3"/>
        <v>Imputable</v>
      </c>
    </row>
    <row r="44" spans="1:21">
      <c r="A44" s="256"/>
      <c r="B44" s="256" t="s">
        <v>250</v>
      </c>
      <c r="C44" s="256" t="s">
        <v>251</v>
      </c>
      <c r="D44" s="257">
        <v>45122081.359999999</v>
      </c>
      <c r="E44" s="300">
        <v>7831.2583109228999</v>
      </c>
      <c r="F44" s="258" t="s">
        <v>622</v>
      </c>
      <c r="G44" s="256" t="s">
        <v>210</v>
      </c>
      <c r="H44" s="256" t="s">
        <v>211</v>
      </c>
      <c r="I44" s="257">
        <v>353362674656.64001</v>
      </c>
      <c r="J44" s="259">
        <v>45122081.360000044</v>
      </c>
      <c r="K44" s="264"/>
      <c r="L44" s="260"/>
      <c r="M44" s="260"/>
      <c r="N44" s="261"/>
      <c r="O44" s="339">
        <f t="shared" si="1"/>
        <v>45122081.359999999</v>
      </c>
      <c r="P44" s="340">
        <f t="shared" si="0"/>
        <v>353362674656.63928</v>
      </c>
      <c r="S44" t="e">
        <f>+VLOOKUP(C44,CLASIFICACION!$C$5:$G$179,5,0)</f>
        <v>#N/A</v>
      </c>
      <c r="U44">
        <f t="shared" si="3"/>
        <v>0</v>
      </c>
    </row>
    <row r="45" spans="1:21">
      <c r="A45" s="248" t="s">
        <v>1173</v>
      </c>
      <c r="B45" s="298" t="s">
        <v>252</v>
      </c>
      <c r="C45" s="298" t="s">
        <v>253</v>
      </c>
      <c r="D45" s="266">
        <v>24861.85</v>
      </c>
      <c r="E45" s="287">
        <v>7831.2583109228999</v>
      </c>
      <c r="F45" s="267" t="s">
        <v>622</v>
      </c>
      <c r="G45" s="265" t="s">
        <v>210</v>
      </c>
      <c r="H45" s="265" t="s">
        <v>211</v>
      </c>
      <c r="I45" s="266">
        <v>194699569.44</v>
      </c>
      <c r="J45" s="268">
        <v>24861.85</v>
      </c>
      <c r="K45" s="269" t="s">
        <v>1177</v>
      </c>
      <c r="L45" s="260"/>
      <c r="M45" s="260"/>
      <c r="N45" s="261"/>
      <c r="O45" s="301">
        <f t="shared" si="1"/>
        <v>24861.85</v>
      </c>
      <c r="P45" s="341">
        <f t="shared" si="0"/>
        <v>194699569.43741849</v>
      </c>
      <c r="S45" t="e">
        <f>+VLOOKUP(C45,CLASIFICACION!$C$5:$G$179,5,0)</f>
        <v>#N/A</v>
      </c>
      <c r="T45" s="301" t="e">
        <f t="shared" ref="T45:T108" si="16">+O45-S45</f>
        <v>#N/A</v>
      </c>
      <c r="U45" t="str">
        <f t="shared" si="3"/>
        <v>Imputable</v>
      </c>
    </row>
    <row r="46" spans="1:21">
      <c r="A46" s="248" t="s">
        <v>1173</v>
      </c>
      <c r="B46" s="298" t="s">
        <v>254</v>
      </c>
      <c r="C46" s="298" t="s">
        <v>255</v>
      </c>
      <c r="D46" s="266">
        <v>25087.360000000001</v>
      </c>
      <c r="E46" s="287">
        <v>7831.2583109228999</v>
      </c>
      <c r="F46" s="267" t="s">
        <v>622</v>
      </c>
      <c r="G46" s="265" t="s">
        <v>210</v>
      </c>
      <c r="H46" s="265" t="s">
        <v>211</v>
      </c>
      <c r="I46" s="266">
        <v>196465596.5</v>
      </c>
      <c r="J46" s="268">
        <v>25087.360000000001</v>
      </c>
      <c r="K46" s="269" t="s">
        <v>1177</v>
      </c>
      <c r="L46" s="260"/>
      <c r="M46" s="260"/>
      <c r="N46" s="251"/>
      <c r="O46" s="301">
        <f t="shared" si="1"/>
        <v>25087.360000000001</v>
      </c>
      <c r="P46" s="341">
        <f t="shared" si="0"/>
        <v>196465596.49911472</v>
      </c>
      <c r="S46" t="e">
        <f>+VLOOKUP(C46,CLASIFICACION!$C$5:$G$179,5,0)</f>
        <v>#N/A</v>
      </c>
      <c r="T46" s="301" t="e">
        <f t="shared" si="16"/>
        <v>#N/A</v>
      </c>
      <c r="U46" t="str">
        <f t="shared" si="3"/>
        <v>Imputable</v>
      </c>
    </row>
    <row r="47" spans="1:21">
      <c r="A47" s="248" t="s">
        <v>1173</v>
      </c>
      <c r="B47" s="298" t="s">
        <v>256</v>
      </c>
      <c r="C47" s="298" t="s">
        <v>257</v>
      </c>
      <c r="D47" s="266">
        <v>25087.360000000001</v>
      </c>
      <c r="E47" s="287">
        <v>7831.2583109228999</v>
      </c>
      <c r="F47" s="267" t="s">
        <v>622</v>
      </c>
      <c r="G47" s="265" t="s">
        <v>210</v>
      </c>
      <c r="H47" s="265" t="s">
        <v>211</v>
      </c>
      <c r="I47" s="266">
        <v>196465596.5</v>
      </c>
      <c r="J47" s="268">
        <v>25087.360000000001</v>
      </c>
      <c r="K47" s="269" t="s">
        <v>1177</v>
      </c>
      <c r="L47" s="260"/>
      <c r="M47" s="260"/>
      <c r="N47" s="251"/>
      <c r="O47" s="301">
        <f t="shared" si="1"/>
        <v>25087.360000000001</v>
      </c>
      <c r="P47" s="341">
        <f t="shared" si="0"/>
        <v>196465596.49911472</v>
      </c>
      <c r="S47" t="e">
        <f>+VLOOKUP(C47,CLASIFICACION!$C$5:$G$179,5,0)</f>
        <v>#N/A</v>
      </c>
      <c r="T47" s="301" t="e">
        <f t="shared" si="16"/>
        <v>#N/A</v>
      </c>
      <c r="U47" t="str">
        <f t="shared" si="3"/>
        <v>Imputable</v>
      </c>
    </row>
    <row r="48" spans="1:21">
      <c r="A48" s="248" t="s">
        <v>1173</v>
      </c>
      <c r="B48" s="298" t="s">
        <v>258</v>
      </c>
      <c r="C48" s="298" t="s">
        <v>259</v>
      </c>
      <c r="D48" s="266">
        <v>25111.84</v>
      </c>
      <c r="E48" s="287">
        <v>7831.2583109228999</v>
      </c>
      <c r="F48" s="267" t="s">
        <v>622</v>
      </c>
      <c r="G48" s="265" t="s">
        <v>210</v>
      </c>
      <c r="H48" s="265" t="s">
        <v>211</v>
      </c>
      <c r="I48" s="266">
        <v>196657305.69999999</v>
      </c>
      <c r="J48" s="268">
        <v>25111.84</v>
      </c>
      <c r="K48" s="269" t="s">
        <v>1177</v>
      </c>
      <c r="L48" s="260"/>
      <c r="M48" s="260"/>
      <c r="N48" s="251"/>
      <c r="O48" s="301">
        <f t="shared" si="1"/>
        <v>25111.84</v>
      </c>
      <c r="P48" s="341">
        <f t="shared" si="0"/>
        <v>196657305.70256612</v>
      </c>
      <c r="S48" t="e">
        <f>+VLOOKUP(C48,CLASIFICACION!$C$5:$G$179,5,0)</f>
        <v>#N/A</v>
      </c>
      <c r="T48" s="301" t="e">
        <f t="shared" si="16"/>
        <v>#N/A</v>
      </c>
      <c r="U48" t="str">
        <f t="shared" si="3"/>
        <v>Imputable</v>
      </c>
    </row>
    <row r="49" spans="1:21">
      <c r="A49" s="248" t="s">
        <v>1173</v>
      </c>
      <c r="B49" s="298" t="s">
        <v>260</v>
      </c>
      <c r="C49" s="298" t="s">
        <v>261</v>
      </c>
      <c r="D49" s="266">
        <v>25111.84</v>
      </c>
      <c r="E49" s="287">
        <v>7831.2583109228999</v>
      </c>
      <c r="F49" s="267" t="s">
        <v>622</v>
      </c>
      <c r="G49" s="265" t="s">
        <v>210</v>
      </c>
      <c r="H49" s="265" t="s">
        <v>211</v>
      </c>
      <c r="I49" s="266">
        <v>196657305.69999999</v>
      </c>
      <c r="J49" s="268">
        <v>25111.84</v>
      </c>
      <c r="K49" s="269" t="s">
        <v>1177</v>
      </c>
      <c r="L49" s="260"/>
      <c r="M49" s="260"/>
      <c r="N49" s="251"/>
      <c r="O49" s="301">
        <f t="shared" si="1"/>
        <v>25111.84</v>
      </c>
      <c r="P49" s="341">
        <f t="shared" si="0"/>
        <v>196657305.70256612</v>
      </c>
      <c r="S49" t="e">
        <f>+VLOOKUP(C49,CLASIFICACION!$C$5:$G$179,5,0)</f>
        <v>#N/A</v>
      </c>
      <c r="T49" s="301" t="e">
        <f t="shared" si="16"/>
        <v>#N/A</v>
      </c>
      <c r="U49" t="str">
        <f t="shared" si="3"/>
        <v>Imputable</v>
      </c>
    </row>
    <row r="50" spans="1:21">
      <c r="A50" s="248" t="s">
        <v>1173</v>
      </c>
      <c r="B50" s="298" t="s">
        <v>262</v>
      </c>
      <c r="C50" s="298" t="s">
        <v>263</v>
      </c>
      <c r="D50" s="266">
        <v>204960.05</v>
      </c>
      <c r="E50" s="287">
        <v>7831.2583109228999</v>
      </c>
      <c r="F50" s="267" t="s">
        <v>622</v>
      </c>
      <c r="G50" s="265" t="s">
        <v>210</v>
      </c>
      <c r="H50" s="265" t="s">
        <v>211</v>
      </c>
      <c r="I50" s="266">
        <v>1605095094.97</v>
      </c>
      <c r="J50" s="268">
        <v>204960.05</v>
      </c>
      <c r="K50" s="269" t="s">
        <v>1177</v>
      </c>
      <c r="L50" s="260"/>
      <c r="M50" s="260"/>
      <c r="N50" s="251"/>
      <c r="O50" s="301">
        <f t="shared" si="1"/>
        <v>204960.05</v>
      </c>
      <c r="P50" s="341">
        <f t="shared" si="0"/>
        <v>1605095094.9696729</v>
      </c>
      <c r="S50" t="e">
        <f>+VLOOKUP(C50,CLASIFICACION!$C$5:$G$179,5,0)</f>
        <v>#N/A</v>
      </c>
      <c r="T50" s="301" t="e">
        <f t="shared" si="16"/>
        <v>#N/A</v>
      </c>
      <c r="U50" t="str">
        <f t="shared" si="3"/>
        <v>Imputable</v>
      </c>
    </row>
    <row r="51" spans="1:21">
      <c r="A51" s="248" t="s">
        <v>1173</v>
      </c>
      <c r="B51" s="298" t="s">
        <v>264</v>
      </c>
      <c r="C51" s="298" t="s">
        <v>265</v>
      </c>
      <c r="D51" s="266">
        <v>504699.65</v>
      </c>
      <c r="E51" s="287">
        <v>7831.2583109228999</v>
      </c>
      <c r="F51" s="267" t="s">
        <v>622</v>
      </c>
      <c r="G51" s="265" t="s">
        <v>210</v>
      </c>
      <c r="H51" s="265" t="s">
        <v>211</v>
      </c>
      <c r="I51" s="266">
        <v>3952433328.5799999</v>
      </c>
      <c r="J51" s="268">
        <v>504699.65</v>
      </c>
      <c r="K51" s="269" t="s">
        <v>1177</v>
      </c>
      <c r="L51" s="260"/>
      <c r="M51" s="260"/>
      <c r="N51" s="251"/>
      <c r="O51" s="301">
        <f t="shared" si="1"/>
        <v>504699.65</v>
      </c>
      <c r="P51" s="341">
        <f t="shared" si="0"/>
        <v>3952433328.5823789</v>
      </c>
      <c r="S51" t="e">
        <f>+VLOOKUP(C51,CLASIFICACION!$C$5:$G$179,5,0)</f>
        <v>#N/A</v>
      </c>
      <c r="T51" s="301" t="e">
        <f t="shared" si="16"/>
        <v>#N/A</v>
      </c>
      <c r="U51" t="str">
        <f t="shared" si="3"/>
        <v>Imputable</v>
      </c>
    </row>
    <row r="52" spans="1:21">
      <c r="A52" s="248" t="s">
        <v>1173</v>
      </c>
      <c r="B52" s="298" t="s">
        <v>266</v>
      </c>
      <c r="C52" s="298" t="s">
        <v>267</v>
      </c>
      <c r="D52" s="266">
        <v>504699.65</v>
      </c>
      <c r="E52" s="287">
        <v>7831.2583109228999</v>
      </c>
      <c r="F52" s="267" t="s">
        <v>622</v>
      </c>
      <c r="G52" s="265" t="s">
        <v>210</v>
      </c>
      <c r="H52" s="265" t="s">
        <v>211</v>
      </c>
      <c r="I52" s="266">
        <v>3952433328.5799999</v>
      </c>
      <c r="J52" s="268">
        <v>504699.65</v>
      </c>
      <c r="K52" s="269" t="s">
        <v>1177</v>
      </c>
      <c r="L52" s="260"/>
      <c r="M52" s="260"/>
      <c r="N52" s="251"/>
      <c r="O52" s="301">
        <f t="shared" si="1"/>
        <v>504699.65</v>
      </c>
      <c r="P52" s="341">
        <f t="shared" si="0"/>
        <v>3952433328.5823789</v>
      </c>
      <c r="S52" t="e">
        <f>+VLOOKUP(C52,CLASIFICACION!$C$5:$G$179,5,0)</f>
        <v>#N/A</v>
      </c>
      <c r="T52" s="301" t="e">
        <f t="shared" si="16"/>
        <v>#N/A</v>
      </c>
      <c r="U52" t="str">
        <f t="shared" si="3"/>
        <v>Imputable</v>
      </c>
    </row>
    <row r="53" spans="1:21">
      <c r="A53" s="248" t="s">
        <v>1173</v>
      </c>
      <c r="B53" s="298" t="s">
        <v>471</v>
      </c>
      <c r="C53" s="298" t="s">
        <v>268</v>
      </c>
      <c r="D53" s="266">
        <v>515256.84</v>
      </c>
      <c r="E53" s="287">
        <v>7831.2583109228999</v>
      </c>
      <c r="F53" s="267" t="s">
        <v>622</v>
      </c>
      <c r="G53" s="265" t="s">
        <v>210</v>
      </c>
      <c r="H53" s="265" t="s">
        <v>211</v>
      </c>
      <c r="I53" s="266">
        <v>4035109410.5100002</v>
      </c>
      <c r="J53" s="268">
        <v>515256.84</v>
      </c>
      <c r="K53" s="269" t="s">
        <v>1177</v>
      </c>
      <c r="L53" s="260"/>
      <c r="M53" s="260"/>
      <c r="N53" s="251"/>
      <c r="O53" s="301">
        <f t="shared" si="1"/>
        <v>515256.84</v>
      </c>
      <c r="P53" s="341">
        <f t="shared" si="0"/>
        <v>4035109410.509871</v>
      </c>
      <c r="S53" t="e">
        <f>+VLOOKUP(C53,CLASIFICACION!$C$5:$G$179,5,0)</f>
        <v>#N/A</v>
      </c>
      <c r="T53" s="301" t="e">
        <f t="shared" si="16"/>
        <v>#N/A</v>
      </c>
      <c r="U53" t="str">
        <f t="shared" si="3"/>
        <v>Imputable</v>
      </c>
    </row>
    <row r="54" spans="1:21">
      <c r="A54" s="248" t="s">
        <v>1173</v>
      </c>
      <c r="B54" s="298" t="s">
        <v>472</v>
      </c>
      <c r="C54" s="298" t="s">
        <v>269</v>
      </c>
      <c r="D54" s="266">
        <v>515256.84</v>
      </c>
      <c r="E54" s="287">
        <v>7831.2583109228999</v>
      </c>
      <c r="F54" s="267" t="s">
        <v>622</v>
      </c>
      <c r="G54" s="265" t="s">
        <v>210</v>
      </c>
      <c r="H54" s="265" t="s">
        <v>211</v>
      </c>
      <c r="I54" s="266">
        <v>4035109410.5100002</v>
      </c>
      <c r="J54" s="268">
        <v>515256.84</v>
      </c>
      <c r="K54" s="269" t="s">
        <v>1177</v>
      </c>
      <c r="L54" s="260"/>
      <c r="M54" s="260"/>
      <c r="N54" s="251"/>
      <c r="O54" s="301">
        <f t="shared" si="1"/>
        <v>515256.84</v>
      </c>
      <c r="P54" s="341">
        <f t="shared" si="0"/>
        <v>4035109410.509871</v>
      </c>
      <c r="S54" t="e">
        <f>+VLOOKUP(C54,CLASIFICACION!$C$5:$G$179,5,0)</f>
        <v>#N/A</v>
      </c>
      <c r="T54" s="301" t="e">
        <f t="shared" si="16"/>
        <v>#N/A</v>
      </c>
      <c r="U54" t="str">
        <f t="shared" si="3"/>
        <v>Imputable</v>
      </c>
    </row>
    <row r="55" spans="1:21">
      <c r="A55" s="248" t="s">
        <v>1173</v>
      </c>
      <c r="B55" s="298" t="s">
        <v>473</v>
      </c>
      <c r="C55" s="298" t="s">
        <v>270</v>
      </c>
      <c r="D55" s="266">
        <v>515413.82</v>
      </c>
      <c r="E55" s="287">
        <v>7831.2583109228999</v>
      </c>
      <c r="F55" s="267" t="s">
        <v>622</v>
      </c>
      <c r="G55" s="265" t="s">
        <v>210</v>
      </c>
      <c r="H55" s="265" t="s">
        <v>211</v>
      </c>
      <c r="I55" s="266">
        <v>4036338761.4400001</v>
      </c>
      <c r="J55" s="268">
        <v>515413.82</v>
      </c>
      <c r="K55" s="269" t="s">
        <v>1177</v>
      </c>
      <c r="L55" s="260"/>
      <c r="M55" s="260"/>
      <c r="N55" s="251"/>
      <c r="O55" s="301">
        <f t="shared" si="1"/>
        <v>515413.82</v>
      </c>
      <c r="P55" s="341">
        <f t="shared" si="0"/>
        <v>4036338761.4395194</v>
      </c>
      <c r="S55" t="e">
        <f>+VLOOKUP(C55,CLASIFICACION!$C$5:$G$179,5,0)</f>
        <v>#N/A</v>
      </c>
      <c r="T55" s="301" t="e">
        <f t="shared" si="16"/>
        <v>#N/A</v>
      </c>
      <c r="U55" t="str">
        <f t="shared" si="3"/>
        <v>Imputable</v>
      </c>
    </row>
    <row r="56" spans="1:21">
      <c r="A56" s="248" t="s">
        <v>1173</v>
      </c>
      <c r="B56" s="298" t="s">
        <v>271</v>
      </c>
      <c r="C56" s="298" t="s">
        <v>272</v>
      </c>
      <c r="D56" s="266">
        <v>101554.55</v>
      </c>
      <c r="E56" s="287">
        <v>7831.2583109228999</v>
      </c>
      <c r="F56" s="267" t="s">
        <v>622</v>
      </c>
      <c r="G56" s="265" t="s">
        <v>210</v>
      </c>
      <c r="H56" s="265" t="s">
        <v>211</v>
      </c>
      <c r="I56" s="266">
        <v>795299913.70000005</v>
      </c>
      <c r="J56" s="268">
        <v>101554.55</v>
      </c>
      <c r="K56" s="269" t="s">
        <v>1177</v>
      </c>
      <c r="L56" s="260"/>
      <c r="M56" s="260"/>
      <c r="N56" s="251"/>
      <c r="O56" s="301">
        <f t="shared" si="1"/>
        <v>101554.55</v>
      </c>
      <c r="P56" s="341">
        <f t="shared" si="0"/>
        <v>795299913.69953525</v>
      </c>
      <c r="S56" t="e">
        <f>+VLOOKUP(C56,CLASIFICACION!$C$5:$G$179,5,0)</f>
        <v>#N/A</v>
      </c>
      <c r="T56" s="301" t="e">
        <f t="shared" si="16"/>
        <v>#N/A</v>
      </c>
      <c r="U56" t="str">
        <f t="shared" si="3"/>
        <v>Imputable</v>
      </c>
    </row>
    <row r="57" spans="1:21">
      <c r="A57" s="248" t="s">
        <v>1173</v>
      </c>
      <c r="B57" s="298" t="s">
        <v>273</v>
      </c>
      <c r="C57" s="298" t="s">
        <v>274</v>
      </c>
      <c r="D57" s="266">
        <v>101437.7</v>
      </c>
      <c r="E57" s="287">
        <v>7831.2583109228999</v>
      </c>
      <c r="F57" s="267" t="s">
        <v>622</v>
      </c>
      <c r="G57" s="265" t="s">
        <v>210</v>
      </c>
      <c r="H57" s="265" t="s">
        <v>211</v>
      </c>
      <c r="I57" s="266">
        <v>794384831.16999996</v>
      </c>
      <c r="J57" s="268">
        <v>101437.7</v>
      </c>
      <c r="K57" s="269" t="s">
        <v>1177</v>
      </c>
      <c r="L57" s="260"/>
      <c r="M57" s="260"/>
      <c r="N57" s="251"/>
      <c r="O57" s="301">
        <f t="shared" si="1"/>
        <v>101437.7</v>
      </c>
      <c r="P57" s="341">
        <f t="shared" si="0"/>
        <v>794384831.16590381</v>
      </c>
      <c r="S57" t="e">
        <f>+VLOOKUP(C57,CLASIFICACION!$C$5:$G$179,5,0)</f>
        <v>#N/A</v>
      </c>
      <c r="T57" s="301" t="e">
        <f t="shared" si="16"/>
        <v>#N/A</v>
      </c>
      <c r="U57" t="str">
        <f t="shared" si="3"/>
        <v>Imputable</v>
      </c>
    </row>
    <row r="58" spans="1:21">
      <c r="A58" s="248" t="s">
        <v>1173</v>
      </c>
      <c r="B58" s="298" t="s">
        <v>275</v>
      </c>
      <c r="C58" s="298" t="s">
        <v>276</v>
      </c>
      <c r="D58" s="266">
        <v>515198.96</v>
      </c>
      <c r="E58" s="287">
        <v>7831.2583109228999</v>
      </c>
      <c r="F58" s="267" t="s">
        <v>622</v>
      </c>
      <c r="G58" s="265" t="s">
        <v>210</v>
      </c>
      <c r="H58" s="265" t="s">
        <v>211</v>
      </c>
      <c r="I58" s="266">
        <v>4034656137.2800002</v>
      </c>
      <c r="J58" s="268">
        <v>515198.96</v>
      </c>
      <c r="K58" s="269" t="s">
        <v>1177</v>
      </c>
      <c r="L58" s="260"/>
      <c r="M58" s="260"/>
      <c r="N58" s="251"/>
      <c r="O58" s="301">
        <f t="shared" si="1"/>
        <v>515198.96</v>
      </c>
      <c r="P58" s="341">
        <f t="shared" si="0"/>
        <v>4034656137.2788348</v>
      </c>
      <c r="S58" t="e">
        <f>+VLOOKUP(C58,CLASIFICACION!$C$5:$G$179,5,0)</f>
        <v>#N/A</v>
      </c>
      <c r="T58" s="301" t="e">
        <f t="shared" si="16"/>
        <v>#N/A</v>
      </c>
      <c r="U58" t="str">
        <f t="shared" si="3"/>
        <v>Imputable</v>
      </c>
    </row>
    <row r="59" spans="1:21">
      <c r="A59" s="248" t="s">
        <v>1173</v>
      </c>
      <c r="B59" s="298" t="s">
        <v>277</v>
      </c>
      <c r="C59" s="298" t="s">
        <v>278</v>
      </c>
      <c r="D59" s="266">
        <v>515198.96</v>
      </c>
      <c r="E59" s="287">
        <v>7831.2583109228999</v>
      </c>
      <c r="F59" s="267" t="s">
        <v>622</v>
      </c>
      <c r="G59" s="265" t="s">
        <v>210</v>
      </c>
      <c r="H59" s="265" t="s">
        <v>211</v>
      </c>
      <c r="I59" s="266">
        <v>4034656137.2800002</v>
      </c>
      <c r="J59" s="268">
        <v>515198.96</v>
      </c>
      <c r="K59" s="269" t="s">
        <v>1177</v>
      </c>
      <c r="L59" s="260"/>
      <c r="M59" s="260"/>
      <c r="N59" s="251"/>
      <c r="O59" s="301">
        <f t="shared" si="1"/>
        <v>515198.96</v>
      </c>
      <c r="P59" s="341">
        <f t="shared" si="0"/>
        <v>4034656137.2788348</v>
      </c>
      <c r="S59" t="e">
        <f>+VLOOKUP(C59,CLASIFICACION!$C$5:$G$179,5,0)</f>
        <v>#N/A</v>
      </c>
      <c r="T59" s="301" t="e">
        <f t="shared" si="16"/>
        <v>#N/A</v>
      </c>
      <c r="U59" t="str">
        <f t="shared" si="3"/>
        <v>Imputable</v>
      </c>
    </row>
    <row r="60" spans="1:21">
      <c r="A60" s="248" t="s">
        <v>1173</v>
      </c>
      <c r="B60" s="298" t="s">
        <v>279</v>
      </c>
      <c r="C60" s="298" t="s">
        <v>280</v>
      </c>
      <c r="D60" s="266">
        <v>515185.19</v>
      </c>
      <c r="E60" s="287">
        <v>7831.2583109228999</v>
      </c>
      <c r="F60" s="267" t="s">
        <v>622</v>
      </c>
      <c r="G60" s="265" t="s">
        <v>210</v>
      </c>
      <c r="H60" s="265" t="s">
        <v>211</v>
      </c>
      <c r="I60" s="266">
        <v>4034548300.8499999</v>
      </c>
      <c r="J60" s="268">
        <v>515185.19</v>
      </c>
      <c r="K60" s="269" t="s">
        <v>1177</v>
      </c>
      <c r="L60" s="260"/>
      <c r="M60" s="260"/>
      <c r="N60" s="251"/>
      <c r="O60" s="301">
        <f t="shared" si="1"/>
        <v>515185.19</v>
      </c>
      <c r="P60" s="341">
        <f t="shared" si="0"/>
        <v>4034548300.8518934</v>
      </c>
      <c r="S60" t="e">
        <f>+VLOOKUP(C60,CLASIFICACION!$C$5:$G$179,5,0)</f>
        <v>#N/A</v>
      </c>
      <c r="T60" s="301" t="e">
        <f t="shared" si="16"/>
        <v>#N/A</v>
      </c>
      <c r="U60" t="str">
        <f t="shared" si="3"/>
        <v>Imputable</v>
      </c>
    </row>
    <row r="61" spans="1:21">
      <c r="A61" s="248" t="s">
        <v>1173</v>
      </c>
      <c r="B61" s="298" t="s">
        <v>281</v>
      </c>
      <c r="C61" s="298" t="s">
        <v>282</v>
      </c>
      <c r="D61" s="266">
        <v>515238.38</v>
      </c>
      <c r="E61" s="287">
        <v>7831.2583109228999</v>
      </c>
      <c r="F61" s="267" t="s">
        <v>622</v>
      </c>
      <c r="G61" s="265" t="s">
        <v>210</v>
      </c>
      <c r="H61" s="265" t="s">
        <v>211</v>
      </c>
      <c r="I61" s="266">
        <v>4034964845.48</v>
      </c>
      <c r="J61" s="268">
        <v>515238.38</v>
      </c>
      <c r="K61" s="269" t="s">
        <v>1177</v>
      </c>
      <c r="L61" s="260"/>
      <c r="M61" s="260"/>
      <c r="N61" s="251"/>
      <c r="O61" s="301">
        <f t="shared" si="1"/>
        <v>515238.38</v>
      </c>
      <c r="P61" s="341">
        <f t="shared" si="0"/>
        <v>4034964845.4814515</v>
      </c>
      <c r="S61" t="e">
        <f>+VLOOKUP(C61,CLASIFICACION!$C$5:$G$179,5,0)</f>
        <v>#N/A</v>
      </c>
      <c r="T61" s="301" t="e">
        <f t="shared" si="16"/>
        <v>#N/A</v>
      </c>
      <c r="U61" t="str">
        <f t="shared" si="3"/>
        <v>Imputable</v>
      </c>
    </row>
    <row r="62" spans="1:21">
      <c r="A62" s="248" t="s">
        <v>1173</v>
      </c>
      <c r="B62" s="298" t="s">
        <v>283</v>
      </c>
      <c r="C62" s="298" t="s">
        <v>284</v>
      </c>
      <c r="D62" s="266">
        <v>515238.38</v>
      </c>
      <c r="E62" s="287">
        <v>7831.2583109228999</v>
      </c>
      <c r="F62" s="267" t="s">
        <v>622</v>
      </c>
      <c r="G62" s="265" t="s">
        <v>210</v>
      </c>
      <c r="H62" s="265" t="s">
        <v>211</v>
      </c>
      <c r="I62" s="266">
        <v>4034964845.48</v>
      </c>
      <c r="J62" s="268">
        <v>515238.38</v>
      </c>
      <c r="K62" s="269" t="s">
        <v>1177</v>
      </c>
      <c r="L62" s="260"/>
      <c r="M62" s="260"/>
      <c r="N62" s="251"/>
      <c r="O62" s="301">
        <f t="shared" si="1"/>
        <v>515238.38</v>
      </c>
      <c r="P62" s="341">
        <f t="shared" si="0"/>
        <v>4034964845.4814515</v>
      </c>
      <c r="S62" t="e">
        <f>+VLOOKUP(C62,CLASIFICACION!$C$5:$G$179,5,0)</f>
        <v>#N/A</v>
      </c>
      <c r="T62" s="301" t="e">
        <f t="shared" si="16"/>
        <v>#N/A</v>
      </c>
      <c r="U62" t="str">
        <f t="shared" si="3"/>
        <v>Imputable</v>
      </c>
    </row>
    <row r="63" spans="1:21">
      <c r="A63" s="248" t="s">
        <v>1173</v>
      </c>
      <c r="B63" s="298" t="s">
        <v>285</v>
      </c>
      <c r="C63" s="298" t="s">
        <v>286</v>
      </c>
      <c r="D63" s="266">
        <v>257589.55</v>
      </c>
      <c r="E63" s="287">
        <v>7831.2583109228999</v>
      </c>
      <c r="F63" s="267" t="s">
        <v>622</v>
      </c>
      <c r="G63" s="265" t="s">
        <v>210</v>
      </c>
      <c r="H63" s="265" t="s">
        <v>211</v>
      </c>
      <c r="I63" s="266">
        <v>2017250304.24</v>
      </c>
      <c r="J63" s="268">
        <v>257589.55</v>
      </c>
      <c r="K63" s="269" t="s">
        <v>1177</v>
      </c>
      <c r="L63" s="260"/>
      <c r="M63" s="260"/>
      <c r="N63" s="251"/>
      <c r="O63" s="301">
        <f t="shared" si="1"/>
        <v>257589.55</v>
      </c>
      <c r="P63" s="341">
        <f t="shared" si="0"/>
        <v>2017250304.2443898</v>
      </c>
      <c r="S63" t="e">
        <f>+VLOOKUP(C63,CLASIFICACION!$C$5:$G$179,5,0)</f>
        <v>#N/A</v>
      </c>
      <c r="T63" s="301" t="e">
        <f t="shared" si="16"/>
        <v>#N/A</v>
      </c>
      <c r="U63" t="str">
        <f t="shared" si="3"/>
        <v>Imputable</v>
      </c>
    </row>
    <row r="64" spans="1:21">
      <c r="A64" s="248" t="s">
        <v>1173</v>
      </c>
      <c r="B64" s="298" t="s">
        <v>287</v>
      </c>
      <c r="C64" s="298" t="s">
        <v>288</v>
      </c>
      <c r="D64" s="266">
        <v>257589.55</v>
      </c>
      <c r="E64" s="287">
        <v>7831.2583109228999</v>
      </c>
      <c r="F64" s="267" t="s">
        <v>622</v>
      </c>
      <c r="G64" s="265" t="s">
        <v>210</v>
      </c>
      <c r="H64" s="265" t="s">
        <v>211</v>
      </c>
      <c r="I64" s="266">
        <v>2017250304.24</v>
      </c>
      <c r="J64" s="268">
        <v>257589.55</v>
      </c>
      <c r="K64" s="269" t="s">
        <v>1177</v>
      </c>
      <c r="L64" s="260"/>
      <c r="M64" s="260"/>
      <c r="N64" s="251"/>
      <c r="O64" s="301">
        <f t="shared" si="1"/>
        <v>257589.55</v>
      </c>
      <c r="P64" s="341">
        <f t="shared" si="0"/>
        <v>2017250304.2443898</v>
      </c>
      <c r="S64" t="e">
        <f>+VLOOKUP(C64,CLASIFICACION!$C$5:$G$179,5,0)</f>
        <v>#N/A</v>
      </c>
      <c r="T64" s="301" t="e">
        <f t="shared" si="16"/>
        <v>#N/A</v>
      </c>
      <c r="U64" t="str">
        <f t="shared" si="3"/>
        <v>Imputable</v>
      </c>
    </row>
    <row r="65" spans="1:21">
      <c r="A65" s="248" t="s">
        <v>1173</v>
      </c>
      <c r="B65" s="298" t="s">
        <v>289</v>
      </c>
      <c r="C65" s="298" t="s">
        <v>290</v>
      </c>
      <c r="D65" s="266">
        <v>257589.55</v>
      </c>
      <c r="E65" s="287">
        <v>7831.2583109228999</v>
      </c>
      <c r="F65" s="267" t="s">
        <v>622</v>
      </c>
      <c r="G65" s="265" t="s">
        <v>210</v>
      </c>
      <c r="H65" s="265" t="s">
        <v>211</v>
      </c>
      <c r="I65" s="266">
        <v>2017250304.24</v>
      </c>
      <c r="J65" s="268">
        <v>257589.55</v>
      </c>
      <c r="K65" s="269" t="s">
        <v>1177</v>
      </c>
      <c r="L65" s="260"/>
      <c r="M65" s="260"/>
      <c r="N65" s="251"/>
      <c r="O65" s="301">
        <f t="shared" si="1"/>
        <v>257589.55</v>
      </c>
      <c r="P65" s="341">
        <f t="shared" si="0"/>
        <v>2017250304.2443898</v>
      </c>
      <c r="S65" t="e">
        <f>+VLOOKUP(C65,CLASIFICACION!$C$5:$G$179,5,0)</f>
        <v>#N/A</v>
      </c>
      <c r="T65" s="301" t="e">
        <f t="shared" si="16"/>
        <v>#N/A</v>
      </c>
      <c r="U65" t="str">
        <f t="shared" si="3"/>
        <v>Imputable</v>
      </c>
    </row>
    <row r="66" spans="1:21">
      <c r="A66" s="248" t="s">
        <v>1173</v>
      </c>
      <c r="B66" s="298" t="s">
        <v>291</v>
      </c>
      <c r="C66" s="298" t="s">
        <v>292</v>
      </c>
      <c r="D66" s="266">
        <v>257589.55</v>
      </c>
      <c r="E66" s="287">
        <v>7831.2583109228999</v>
      </c>
      <c r="F66" s="267" t="s">
        <v>622</v>
      </c>
      <c r="G66" s="265" t="s">
        <v>210</v>
      </c>
      <c r="H66" s="265" t="s">
        <v>211</v>
      </c>
      <c r="I66" s="266">
        <v>2017250304.24</v>
      </c>
      <c r="J66" s="268">
        <v>257589.55</v>
      </c>
      <c r="K66" s="269" t="s">
        <v>1177</v>
      </c>
      <c r="L66" s="260"/>
      <c r="M66" s="260"/>
      <c r="N66" s="251"/>
      <c r="O66" s="301">
        <f t="shared" si="1"/>
        <v>257589.55</v>
      </c>
      <c r="P66" s="341">
        <f t="shared" si="0"/>
        <v>2017250304.2443898</v>
      </c>
      <c r="S66" t="e">
        <f>+VLOOKUP(C66,CLASIFICACION!$C$5:$G$179,5,0)</f>
        <v>#N/A</v>
      </c>
      <c r="T66" s="301" t="e">
        <f t="shared" si="16"/>
        <v>#N/A</v>
      </c>
      <c r="U66" t="str">
        <f t="shared" si="3"/>
        <v>Imputable</v>
      </c>
    </row>
    <row r="67" spans="1:21">
      <c r="A67" s="248" t="s">
        <v>1173</v>
      </c>
      <c r="B67" s="298" t="s">
        <v>474</v>
      </c>
      <c r="C67" s="298" t="s">
        <v>475</v>
      </c>
      <c r="D67" s="266">
        <v>511180.59</v>
      </c>
      <c r="E67" s="287">
        <v>7831.2583109228999</v>
      </c>
      <c r="F67" s="267" t="s">
        <v>622</v>
      </c>
      <c r="G67" s="265" t="s">
        <v>210</v>
      </c>
      <c r="H67" s="265" t="s">
        <v>211</v>
      </c>
      <c r="I67" s="266">
        <v>4003187243.8200002</v>
      </c>
      <c r="J67" s="268">
        <v>511180.59</v>
      </c>
      <c r="K67" s="269" t="s">
        <v>1177</v>
      </c>
      <c r="L67" s="260"/>
      <c r="M67" s="260"/>
      <c r="N67" s="251"/>
      <c r="O67" s="301">
        <f t="shared" si="1"/>
        <v>511180.59</v>
      </c>
      <c r="P67" s="341">
        <f t="shared" si="0"/>
        <v>4003187243.8199716</v>
      </c>
      <c r="S67" t="e">
        <f>+VLOOKUP(C67,CLASIFICACION!$C$5:$G$179,5,0)</f>
        <v>#N/A</v>
      </c>
      <c r="T67" s="301" t="e">
        <f t="shared" si="16"/>
        <v>#N/A</v>
      </c>
      <c r="U67" t="str">
        <f t="shared" si="3"/>
        <v>Imputable</v>
      </c>
    </row>
    <row r="68" spans="1:21">
      <c r="A68" s="248" t="s">
        <v>1173</v>
      </c>
      <c r="B68" s="298" t="s">
        <v>476</v>
      </c>
      <c r="C68" s="298" t="s">
        <v>293</v>
      </c>
      <c r="D68" s="266">
        <v>510253.3</v>
      </c>
      <c r="E68" s="287">
        <v>7831.2583109228999</v>
      </c>
      <c r="F68" s="267" t="s">
        <v>622</v>
      </c>
      <c r="G68" s="265" t="s">
        <v>210</v>
      </c>
      <c r="H68" s="265" t="s">
        <v>211</v>
      </c>
      <c r="I68" s="266">
        <v>3995925396.3000002</v>
      </c>
      <c r="J68" s="268">
        <v>510253.3</v>
      </c>
      <c r="K68" s="269" t="s">
        <v>1177</v>
      </c>
      <c r="L68" s="260"/>
      <c r="M68" s="260"/>
      <c r="N68" s="251"/>
      <c r="O68" s="301">
        <f t="shared" si="1"/>
        <v>510253.3</v>
      </c>
      <c r="P68" s="341">
        <f t="shared" si="0"/>
        <v>3995925396.3008356</v>
      </c>
      <c r="S68" t="e">
        <f>+VLOOKUP(C68,CLASIFICACION!$C$5:$G$179,5,0)</f>
        <v>#N/A</v>
      </c>
      <c r="T68" s="301" t="e">
        <f t="shared" si="16"/>
        <v>#N/A</v>
      </c>
      <c r="U68" t="str">
        <f t="shared" si="3"/>
        <v>Imputable</v>
      </c>
    </row>
    <row r="69" spans="1:21">
      <c r="A69" s="248" t="s">
        <v>1173</v>
      </c>
      <c r="B69" s="298" t="s">
        <v>477</v>
      </c>
      <c r="C69" s="298" t="s">
        <v>294</v>
      </c>
      <c r="D69" s="266">
        <v>510253.3</v>
      </c>
      <c r="E69" s="287">
        <v>7831.2583109228999</v>
      </c>
      <c r="F69" s="267" t="s">
        <v>622</v>
      </c>
      <c r="G69" s="265" t="s">
        <v>210</v>
      </c>
      <c r="H69" s="265" t="s">
        <v>211</v>
      </c>
      <c r="I69" s="266">
        <v>3995925396.3000002</v>
      </c>
      <c r="J69" s="268">
        <v>510253.3</v>
      </c>
      <c r="K69" s="269" t="s">
        <v>1177</v>
      </c>
      <c r="L69" s="260"/>
      <c r="M69" s="260"/>
      <c r="N69" s="251"/>
      <c r="O69" s="301">
        <f t="shared" si="1"/>
        <v>510253.3</v>
      </c>
      <c r="P69" s="341">
        <f t="shared" si="0"/>
        <v>3995925396.3008356</v>
      </c>
      <c r="S69" t="e">
        <f>+VLOOKUP(C69,CLASIFICACION!$C$5:$G$179,5,0)</f>
        <v>#N/A</v>
      </c>
      <c r="T69" s="301" t="e">
        <f t="shared" si="16"/>
        <v>#N/A</v>
      </c>
      <c r="U69" t="str">
        <f t="shared" si="3"/>
        <v>Imputable</v>
      </c>
    </row>
    <row r="70" spans="1:21">
      <c r="A70" s="248" t="s">
        <v>1173</v>
      </c>
      <c r="B70" s="298" t="s">
        <v>478</v>
      </c>
      <c r="C70" s="298" t="s">
        <v>295</v>
      </c>
      <c r="D70" s="266">
        <v>509128.7</v>
      </c>
      <c r="E70" s="287">
        <v>7831.2583109228999</v>
      </c>
      <c r="F70" s="267" t="s">
        <v>622</v>
      </c>
      <c r="G70" s="265" t="s">
        <v>210</v>
      </c>
      <c r="H70" s="265" t="s">
        <v>211</v>
      </c>
      <c r="I70" s="266">
        <v>3987118363.1999998</v>
      </c>
      <c r="J70" s="268">
        <v>509128.7</v>
      </c>
      <c r="K70" s="269" t="s">
        <v>1177</v>
      </c>
      <c r="L70" s="260"/>
      <c r="M70" s="260"/>
      <c r="N70" s="251"/>
      <c r="O70" s="301">
        <f t="shared" si="1"/>
        <v>509128.7</v>
      </c>
      <c r="P70" s="341">
        <f t="shared" si="0"/>
        <v>3987118363.2043719</v>
      </c>
      <c r="S70" t="e">
        <f>+VLOOKUP(C70,CLASIFICACION!$C$5:$G$179,5,0)</f>
        <v>#N/A</v>
      </c>
      <c r="T70" s="301" t="e">
        <f t="shared" si="16"/>
        <v>#N/A</v>
      </c>
      <c r="U70" t="str">
        <f t="shared" si="3"/>
        <v>Imputable</v>
      </c>
    </row>
    <row r="71" spans="1:21">
      <c r="A71" s="248" t="s">
        <v>1173</v>
      </c>
      <c r="B71" s="298" t="s">
        <v>479</v>
      </c>
      <c r="C71" s="298" t="s">
        <v>296</v>
      </c>
      <c r="D71" s="266">
        <v>254265.45</v>
      </c>
      <c r="E71" s="287">
        <v>7831.2583109228999</v>
      </c>
      <c r="F71" s="267" t="s">
        <v>622</v>
      </c>
      <c r="G71" s="265" t="s">
        <v>210</v>
      </c>
      <c r="H71" s="265" t="s">
        <v>211</v>
      </c>
      <c r="I71" s="266">
        <v>1991218418.49</v>
      </c>
      <c r="J71" s="268">
        <v>254265.45</v>
      </c>
      <c r="K71" s="269" t="s">
        <v>1177</v>
      </c>
      <c r="L71" s="260"/>
      <c r="M71" s="260"/>
      <c r="N71" s="251"/>
      <c r="O71" s="301">
        <f t="shared" si="1"/>
        <v>254265.45</v>
      </c>
      <c r="P71" s="341">
        <f t="shared" ref="P71:P134" si="17">+O71*E71</f>
        <v>1991218418.4930511</v>
      </c>
      <c r="S71" t="e">
        <f>+VLOOKUP(C71,CLASIFICACION!$C$5:$G$179,5,0)</f>
        <v>#N/A</v>
      </c>
      <c r="T71" s="301" t="e">
        <f t="shared" si="16"/>
        <v>#N/A</v>
      </c>
      <c r="U71" t="str">
        <f t="shared" si="3"/>
        <v>Imputable</v>
      </c>
    </row>
    <row r="72" spans="1:21">
      <c r="A72" s="248" t="s">
        <v>1173</v>
      </c>
      <c r="B72" s="298" t="s">
        <v>642</v>
      </c>
      <c r="C72" s="298" t="s">
        <v>480</v>
      </c>
      <c r="D72" s="266">
        <v>254280.27</v>
      </c>
      <c r="E72" s="287">
        <v>7831.2583109228999</v>
      </c>
      <c r="F72" s="267" t="s">
        <v>622</v>
      </c>
      <c r="G72" s="265" t="s">
        <v>210</v>
      </c>
      <c r="H72" s="265" t="s">
        <v>211</v>
      </c>
      <c r="I72" s="266">
        <v>1991334477.74</v>
      </c>
      <c r="J72" s="268">
        <v>254280.27</v>
      </c>
      <c r="K72" s="269" t="s">
        <v>1177</v>
      </c>
      <c r="L72" s="260"/>
      <c r="M72" s="260"/>
      <c r="N72" s="251"/>
      <c r="O72" s="301">
        <f t="shared" ref="O72:O135" si="18">+D72+L72-M72</f>
        <v>254280.27</v>
      </c>
      <c r="P72" s="341">
        <f t="shared" si="17"/>
        <v>1991334477.7412188</v>
      </c>
      <c r="S72" t="e">
        <f>+VLOOKUP(C72,CLASIFICACION!$C$5:$G$179,5,0)</f>
        <v>#N/A</v>
      </c>
      <c r="T72" s="301" t="e">
        <f t="shared" si="16"/>
        <v>#N/A</v>
      </c>
      <c r="U72" t="str">
        <f t="shared" si="3"/>
        <v>Imputable</v>
      </c>
    </row>
    <row r="73" spans="1:21">
      <c r="A73" s="248" t="s">
        <v>1173</v>
      </c>
      <c r="B73" s="298" t="s">
        <v>297</v>
      </c>
      <c r="C73" s="298" t="s">
        <v>298</v>
      </c>
      <c r="D73" s="266">
        <v>522495.98</v>
      </c>
      <c r="E73" s="287">
        <v>7831.2583109228999</v>
      </c>
      <c r="F73" s="267" t="s">
        <v>622</v>
      </c>
      <c r="G73" s="265" t="s">
        <v>210</v>
      </c>
      <c r="H73" s="265" t="s">
        <v>211</v>
      </c>
      <c r="I73" s="266">
        <v>4091800985.8000002</v>
      </c>
      <c r="J73" s="268">
        <v>522495.98</v>
      </c>
      <c r="K73" s="269" t="s">
        <v>1177</v>
      </c>
      <c r="L73" s="260"/>
      <c r="M73" s="260"/>
      <c r="N73" s="251"/>
      <c r="O73" s="301">
        <f t="shared" si="18"/>
        <v>522495.98</v>
      </c>
      <c r="P73" s="341">
        <f t="shared" si="17"/>
        <v>4091800985.7988052</v>
      </c>
      <c r="S73" t="e">
        <f>+VLOOKUP(C73,CLASIFICACION!$C$5:$G$179,5,0)</f>
        <v>#N/A</v>
      </c>
      <c r="T73" s="301" t="e">
        <f t="shared" si="16"/>
        <v>#N/A</v>
      </c>
      <c r="U73" t="str">
        <f t="shared" si="3"/>
        <v>Imputable</v>
      </c>
    </row>
    <row r="74" spans="1:21">
      <c r="A74" s="248" t="s">
        <v>1173</v>
      </c>
      <c r="B74" s="298" t="s">
        <v>299</v>
      </c>
      <c r="C74" s="298" t="s">
        <v>300</v>
      </c>
      <c r="D74" s="266">
        <v>522495.98</v>
      </c>
      <c r="E74" s="287">
        <v>7831.2583109228999</v>
      </c>
      <c r="F74" s="267" t="s">
        <v>622</v>
      </c>
      <c r="G74" s="265" t="s">
        <v>210</v>
      </c>
      <c r="H74" s="265" t="s">
        <v>211</v>
      </c>
      <c r="I74" s="266">
        <v>4091800985.8000002</v>
      </c>
      <c r="J74" s="268">
        <v>522495.98</v>
      </c>
      <c r="K74" s="269" t="s">
        <v>1177</v>
      </c>
      <c r="L74" s="260"/>
      <c r="M74" s="260"/>
      <c r="N74" s="251"/>
      <c r="O74" s="301">
        <f t="shared" si="18"/>
        <v>522495.98</v>
      </c>
      <c r="P74" s="341">
        <f t="shared" si="17"/>
        <v>4091800985.7988052</v>
      </c>
      <c r="S74" t="e">
        <f>+VLOOKUP(C74,CLASIFICACION!$C$5:$G$179,5,0)</f>
        <v>#N/A</v>
      </c>
      <c r="T74" s="301" t="e">
        <f t="shared" si="16"/>
        <v>#N/A</v>
      </c>
      <c r="U74" t="str">
        <f t="shared" si="3"/>
        <v>Imputable</v>
      </c>
    </row>
    <row r="75" spans="1:21">
      <c r="A75" s="248" t="s">
        <v>1173</v>
      </c>
      <c r="B75" s="298" t="s">
        <v>301</v>
      </c>
      <c r="C75" s="298" t="s">
        <v>302</v>
      </c>
      <c r="D75" s="266">
        <v>518180.32</v>
      </c>
      <c r="E75" s="287">
        <v>7831.2583109228999</v>
      </c>
      <c r="F75" s="267" t="s">
        <v>622</v>
      </c>
      <c r="G75" s="265" t="s">
        <v>210</v>
      </c>
      <c r="H75" s="265" t="s">
        <v>211</v>
      </c>
      <c r="I75" s="266">
        <v>4058003937.5599999</v>
      </c>
      <c r="J75" s="268">
        <v>518180.32</v>
      </c>
      <c r="K75" s="269" t="s">
        <v>1177</v>
      </c>
      <c r="L75" s="260"/>
      <c r="M75" s="260"/>
      <c r="N75" s="251"/>
      <c r="O75" s="301">
        <f t="shared" si="18"/>
        <v>518180.32</v>
      </c>
      <c r="P75" s="341">
        <f t="shared" si="17"/>
        <v>4058003937.5566878</v>
      </c>
      <c r="S75" t="e">
        <f>+VLOOKUP(C75,CLASIFICACION!$C$5:$G$179,5,0)</f>
        <v>#N/A</v>
      </c>
      <c r="T75" s="301" t="e">
        <f t="shared" si="16"/>
        <v>#N/A</v>
      </c>
      <c r="U75" t="str">
        <f t="shared" si="3"/>
        <v>Imputable</v>
      </c>
    </row>
    <row r="76" spans="1:21">
      <c r="A76" s="248" t="s">
        <v>1173</v>
      </c>
      <c r="B76" s="298" t="s">
        <v>303</v>
      </c>
      <c r="C76" s="298" t="s">
        <v>304</v>
      </c>
      <c r="D76" s="266">
        <v>518180.32</v>
      </c>
      <c r="E76" s="287">
        <v>7831.2583109228999</v>
      </c>
      <c r="F76" s="267" t="s">
        <v>622</v>
      </c>
      <c r="G76" s="265" t="s">
        <v>210</v>
      </c>
      <c r="H76" s="265" t="s">
        <v>211</v>
      </c>
      <c r="I76" s="266">
        <v>4058003937.5599999</v>
      </c>
      <c r="J76" s="268">
        <v>518180.32</v>
      </c>
      <c r="K76" s="269" t="s">
        <v>1177</v>
      </c>
      <c r="L76" s="260"/>
      <c r="M76" s="260"/>
      <c r="N76" s="251"/>
      <c r="O76" s="301">
        <f t="shared" si="18"/>
        <v>518180.32</v>
      </c>
      <c r="P76" s="341">
        <f t="shared" si="17"/>
        <v>4058003937.5566878</v>
      </c>
      <c r="S76" t="e">
        <f>+VLOOKUP(C76,CLASIFICACION!$C$5:$G$179,5,0)</f>
        <v>#N/A</v>
      </c>
      <c r="T76" s="301" t="e">
        <f t="shared" si="16"/>
        <v>#N/A</v>
      </c>
      <c r="U76" t="str">
        <f t="shared" si="3"/>
        <v>Imputable</v>
      </c>
    </row>
    <row r="77" spans="1:21">
      <c r="A77" s="248" t="s">
        <v>1173</v>
      </c>
      <c r="B77" s="298" t="s">
        <v>305</v>
      </c>
      <c r="C77" s="298" t="s">
        <v>306</v>
      </c>
      <c r="D77" s="266">
        <v>518180.32</v>
      </c>
      <c r="E77" s="287">
        <v>7831.2583109228999</v>
      </c>
      <c r="F77" s="267" t="s">
        <v>622</v>
      </c>
      <c r="G77" s="265" t="s">
        <v>210</v>
      </c>
      <c r="H77" s="265" t="s">
        <v>211</v>
      </c>
      <c r="I77" s="266">
        <v>4058003937.5599999</v>
      </c>
      <c r="J77" s="268">
        <v>518180.32</v>
      </c>
      <c r="K77" s="269" t="s">
        <v>1177</v>
      </c>
      <c r="L77" s="260"/>
      <c r="M77" s="260"/>
      <c r="N77" s="251"/>
      <c r="O77" s="301">
        <f t="shared" si="18"/>
        <v>518180.32</v>
      </c>
      <c r="P77" s="341">
        <f t="shared" si="17"/>
        <v>4058003937.5566878</v>
      </c>
      <c r="S77" t="e">
        <f>+VLOOKUP(C77,CLASIFICACION!$C$5:$G$179,5,0)</f>
        <v>#N/A</v>
      </c>
      <c r="T77" s="301" t="e">
        <f t="shared" si="16"/>
        <v>#N/A</v>
      </c>
      <c r="U77" t="str">
        <f t="shared" si="3"/>
        <v>Imputable</v>
      </c>
    </row>
    <row r="78" spans="1:21">
      <c r="A78" s="248" t="s">
        <v>1173</v>
      </c>
      <c r="B78" s="298" t="s">
        <v>307</v>
      </c>
      <c r="C78" s="298" t="s">
        <v>308</v>
      </c>
      <c r="D78" s="266">
        <v>518180.32</v>
      </c>
      <c r="E78" s="287">
        <v>7831.2583109228999</v>
      </c>
      <c r="F78" s="267" t="s">
        <v>622</v>
      </c>
      <c r="G78" s="265" t="s">
        <v>210</v>
      </c>
      <c r="H78" s="265" t="s">
        <v>211</v>
      </c>
      <c r="I78" s="266">
        <v>4058003937.5599999</v>
      </c>
      <c r="J78" s="268">
        <v>518180.32</v>
      </c>
      <c r="K78" s="269" t="s">
        <v>1177</v>
      </c>
      <c r="L78" s="260"/>
      <c r="M78" s="260"/>
      <c r="N78" s="251"/>
      <c r="O78" s="301">
        <f t="shared" si="18"/>
        <v>518180.32</v>
      </c>
      <c r="P78" s="341">
        <f t="shared" si="17"/>
        <v>4058003937.5566878</v>
      </c>
      <c r="S78" t="e">
        <f>+VLOOKUP(C78,CLASIFICACION!$C$5:$G$179,5,0)</f>
        <v>#N/A</v>
      </c>
      <c r="T78" s="301" t="e">
        <f t="shared" si="16"/>
        <v>#N/A</v>
      </c>
      <c r="U78" t="str">
        <f t="shared" si="3"/>
        <v>Imputable</v>
      </c>
    </row>
    <row r="79" spans="1:21">
      <c r="A79" s="248" t="s">
        <v>1173</v>
      </c>
      <c r="B79" s="298" t="s">
        <v>481</v>
      </c>
      <c r="C79" s="298" t="s">
        <v>309</v>
      </c>
      <c r="D79" s="266">
        <v>250950</v>
      </c>
      <c r="E79" s="287">
        <v>7831.2583109228999</v>
      </c>
      <c r="F79" s="267" t="s">
        <v>622</v>
      </c>
      <c r="G79" s="265" t="s">
        <v>210</v>
      </c>
      <c r="H79" s="265" t="s">
        <v>211</v>
      </c>
      <c r="I79" s="266">
        <v>1965254273.1300001</v>
      </c>
      <c r="J79" s="268">
        <v>250950</v>
      </c>
      <c r="K79" s="269" t="s">
        <v>1177</v>
      </c>
      <c r="L79" s="260"/>
      <c r="M79" s="260"/>
      <c r="N79" s="251"/>
      <c r="O79" s="301">
        <f t="shared" si="18"/>
        <v>250950</v>
      </c>
      <c r="P79" s="341">
        <f t="shared" si="17"/>
        <v>1965254273.1261017</v>
      </c>
      <c r="S79" t="e">
        <f>+VLOOKUP(C79,CLASIFICACION!$C$5:$G$179,5,0)</f>
        <v>#N/A</v>
      </c>
      <c r="T79" s="301" t="e">
        <f t="shared" si="16"/>
        <v>#N/A</v>
      </c>
      <c r="U79" t="str">
        <f t="shared" si="3"/>
        <v>Imputable</v>
      </c>
    </row>
    <row r="80" spans="1:21">
      <c r="A80" s="248" t="s">
        <v>1173</v>
      </c>
      <c r="B80" s="298" t="s">
        <v>482</v>
      </c>
      <c r="C80" s="298" t="s">
        <v>310</v>
      </c>
      <c r="D80" s="266">
        <v>250950</v>
      </c>
      <c r="E80" s="287">
        <v>7831.2583109228999</v>
      </c>
      <c r="F80" s="267" t="s">
        <v>622</v>
      </c>
      <c r="G80" s="265" t="s">
        <v>210</v>
      </c>
      <c r="H80" s="265" t="s">
        <v>211</v>
      </c>
      <c r="I80" s="266">
        <v>1965254273.1300001</v>
      </c>
      <c r="J80" s="268">
        <v>250950</v>
      </c>
      <c r="K80" s="269" t="s">
        <v>1177</v>
      </c>
      <c r="L80" s="260"/>
      <c r="M80" s="260"/>
      <c r="N80" s="251"/>
      <c r="O80" s="301">
        <f t="shared" si="18"/>
        <v>250950</v>
      </c>
      <c r="P80" s="341">
        <f t="shared" si="17"/>
        <v>1965254273.1261017</v>
      </c>
      <c r="S80" t="e">
        <f>+VLOOKUP(C80,CLASIFICACION!$C$5:$G$179,5,0)</f>
        <v>#N/A</v>
      </c>
      <c r="T80" s="301" t="e">
        <f t="shared" si="16"/>
        <v>#N/A</v>
      </c>
      <c r="U80" t="str">
        <f t="shared" si="3"/>
        <v>Imputable</v>
      </c>
    </row>
    <row r="81" spans="1:21">
      <c r="A81" s="248" t="s">
        <v>1173</v>
      </c>
      <c r="B81" s="298" t="s">
        <v>483</v>
      </c>
      <c r="C81" s="298" t="s">
        <v>311</v>
      </c>
      <c r="D81" s="266">
        <v>250950</v>
      </c>
      <c r="E81" s="287">
        <v>7831.2583109228999</v>
      </c>
      <c r="F81" s="267" t="s">
        <v>622</v>
      </c>
      <c r="G81" s="265" t="s">
        <v>210</v>
      </c>
      <c r="H81" s="265" t="s">
        <v>211</v>
      </c>
      <c r="I81" s="266">
        <v>1965254273.1300001</v>
      </c>
      <c r="J81" s="268">
        <v>250950</v>
      </c>
      <c r="K81" s="269" t="s">
        <v>1177</v>
      </c>
      <c r="L81" s="260"/>
      <c r="M81" s="260"/>
      <c r="N81" s="251"/>
      <c r="O81" s="301">
        <f t="shared" si="18"/>
        <v>250950</v>
      </c>
      <c r="P81" s="341">
        <f t="shared" si="17"/>
        <v>1965254273.1261017</v>
      </c>
      <c r="S81" t="e">
        <f>+VLOOKUP(C81,CLASIFICACION!$C$5:$G$179,5,0)</f>
        <v>#N/A</v>
      </c>
      <c r="T81" s="301" t="e">
        <f t="shared" si="16"/>
        <v>#N/A</v>
      </c>
      <c r="U81" t="str">
        <f t="shared" si="3"/>
        <v>Imputable</v>
      </c>
    </row>
    <row r="82" spans="1:21">
      <c r="A82" s="248" t="s">
        <v>1173</v>
      </c>
      <c r="B82" s="298" t="s">
        <v>484</v>
      </c>
      <c r="C82" s="298" t="s">
        <v>312</v>
      </c>
      <c r="D82" s="266">
        <v>250950</v>
      </c>
      <c r="E82" s="287">
        <v>7831.2583109228999</v>
      </c>
      <c r="F82" s="267" t="s">
        <v>622</v>
      </c>
      <c r="G82" s="265" t="s">
        <v>210</v>
      </c>
      <c r="H82" s="265" t="s">
        <v>211</v>
      </c>
      <c r="I82" s="266">
        <v>1965254273.1300001</v>
      </c>
      <c r="J82" s="268">
        <v>250950</v>
      </c>
      <c r="K82" s="269" t="s">
        <v>1177</v>
      </c>
      <c r="L82" s="260"/>
      <c r="M82" s="260"/>
      <c r="N82" s="251"/>
      <c r="O82" s="301">
        <f t="shared" si="18"/>
        <v>250950</v>
      </c>
      <c r="P82" s="341">
        <f t="shared" si="17"/>
        <v>1965254273.1261017</v>
      </c>
      <c r="S82" t="e">
        <f>+VLOOKUP(C82,CLASIFICACION!$C$5:$G$179,5,0)</f>
        <v>#N/A</v>
      </c>
      <c r="T82" s="301" t="e">
        <f t="shared" si="16"/>
        <v>#N/A</v>
      </c>
      <c r="U82" t="str">
        <f t="shared" si="3"/>
        <v>Imputable</v>
      </c>
    </row>
    <row r="83" spans="1:21">
      <c r="A83" s="248" t="s">
        <v>1173</v>
      </c>
      <c r="B83" s="298" t="s">
        <v>485</v>
      </c>
      <c r="C83" s="298" t="s">
        <v>313</v>
      </c>
      <c r="D83" s="266">
        <v>250950</v>
      </c>
      <c r="E83" s="287">
        <v>7831.2583109228999</v>
      </c>
      <c r="F83" s="267" t="s">
        <v>622</v>
      </c>
      <c r="G83" s="265" t="s">
        <v>210</v>
      </c>
      <c r="H83" s="265" t="s">
        <v>211</v>
      </c>
      <c r="I83" s="266">
        <v>1965254273.1300001</v>
      </c>
      <c r="J83" s="268">
        <v>250950</v>
      </c>
      <c r="K83" s="269" t="s">
        <v>1177</v>
      </c>
      <c r="L83" s="260"/>
      <c r="M83" s="260"/>
      <c r="N83" s="261"/>
      <c r="O83" s="301">
        <f t="shared" si="18"/>
        <v>250950</v>
      </c>
      <c r="P83" s="341">
        <f t="shared" si="17"/>
        <v>1965254273.1261017</v>
      </c>
      <c r="S83" t="e">
        <f>+VLOOKUP(C83,CLASIFICACION!$C$5:$G$179,5,0)</f>
        <v>#N/A</v>
      </c>
      <c r="T83" s="301" t="e">
        <f t="shared" si="16"/>
        <v>#N/A</v>
      </c>
      <c r="U83" t="str">
        <f t="shared" si="3"/>
        <v>Imputable</v>
      </c>
    </row>
    <row r="84" spans="1:21">
      <c r="A84" s="248" t="s">
        <v>1173</v>
      </c>
      <c r="B84" s="298" t="s">
        <v>486</v>
      </c>
      <c r="C84" s="298" t="s">
        <v>314</v>
      </c>
      <c r="D84" s="266">
        <v>250950</v>
      </c>
      <c r="E84" s="287">
        <v>7831.2583109228999</v>
      </c>
      <c r="F84" s="267" t="s">
        <v>622</v>
      </c>
      <c r="G84" s="265" t="s">
        <v>210</v>
      </c>
      <c r="H84" s="265" t="s">
        <v>211</v>
      </c>
      <c r="I84" s="266">
        <v>1965254273.1300001</v>
      </c>
      <c r="J84" s="268">
        <v>250950</v>
      </c>
      <c r="K84" s="269" t="s">
        <v>1177</v>
      </c>
      <c r="L84" s="260"/>
      <c r="M84" s="260"/>
      <c r="N84" s="261"/>
      <c r="O84" s="301">
        <f t="shared" si="18"/>
        <v>250950</v>
      </c>
      <c r="P84" s="341">
        <f t="shared" si="17"/>
        <v>1965254273.1261017</v>
      </c>
      <c r="S84" t="e">
        <f>+VLOOKUP(C84,CLASIFICACION!$C$5:$G$179,5,0)</f>
        <v>#N/A</v>
      </c>
      <c r="T84" s="301" t="e">
        <f t="shared" si="16"/>
        <v>#N/A</v>
      </c>
      <c r="U84" t="str">
        <f t="shared" si="3"/>
        <v>Imputable</v>
      </c>
    </row>
    <row r="85" spans="1:21">
      <c r="A85" s="248" t="s">
        <v>1173</v>
      </c>
      <c r="B85" s="298" t="s">
        <v>487</v>
      </c>
      <c r="C85" s="298" t="s">
        <v>315</v>
      </c>
      <c r="D85" s="266">
        <v>250858.32</v>
      </c>
      <c r="E85" s="287">
        <v>7831.2583109228999</v>
      </c>
      <c r="F85" s="267" t="s">
        <v>622</v>
      </c>
      <c r="G85" s="265" t="s">
        <v>210</v>
      </c>
      <c r="H85" s="265" t="s">
        <v>211</v>
      </c>
      <c r="I85" s="266">
        <v>1964536303.3599999</v>
      </c>
      <c r="J85" s="268">
        <v>250858.32</v>
      </c>
      <c r="K85" s="269" t="s">
        <v>1177</v>
      </c>
      <c r="L85" s="260"/>
      <c r="M85" s="260"/>
      <c r="N85" s="251"/>
      <c r="O85" s="301">
        <f t="shared" si="18"/>
        <v>250858.32</v>
      </c>
      <c r="P85" s="341">
        <f t="shared" si="17"/>
        <v>1964536303.3641565</v>
      </c>
      <c r="S85" t="e">
        <f>+VLOOKUP(C85,CLASIFICACION!$C$5:$G$179,5,0)</f>
        <v>#N/A</v>
      </c>
      <c r="T85" s="301" t="e">
        <f t="shared" si="16"/>
        <v>#N/A</v>
      </c>
      <c r="U85" t="str">
        <f t="shared" si="3"/>
        <v>Imputable</v>
      </c>
    </row>
    <row r="86" spans="1:21">
      <c r="A86" s="248" t="s">
        <v>1173</v>
      </c>
      <c r="B86" s="298" t="s">
        <v>488</v>
      </c>
      <c r="C86" s="298" t="s">
        <v>316</v>
      </c>
      <c r="D86" s="266">
        <v>250858.32</v>
      </c>
      <c r="E86" s="287">
        <v>7831.2583109228999</v>
      </c>
      <c r="F86" s="267" t="s">
        <v>622</v>
      </c>
      <c r="G86" s="265" t="s">
        <v>210</v>
      </c>
      <c r="H86" s="265" t="s">
        <v>211</v>
      </c>
      <c r="I86" s="266">
        <v>1964536303.3599999</v>
      </c>
      <c r="J86" s="268">
        <v>250858.32</v>
      </c>
      <c r="K86" s="269" t="s">
        <v>1177</v>
      </c>
      <c r="L86" s="260"/>
      <c r="M86" s="260"/>
      <c r="N86" s="251"/>
      <c r="O86" s="301">
        <f t="shared" si="18"/>
        <v>250858.32</v>
      </c>
      <c r="P86" s="341">
        <f t="shared" si="17"/>
        <v>1964536303.3641565</v>
      </c>
      <c r="S86" t="e">
        <f>+VLOOKUP(C86,CLASIFICACION!$C$5:$G$179,5,0)</f>
        <v>#N/A</v>
      </c>
      <c r="T86" s="301" t="e">
        <f t="shared" si="16"/>
        <v>#N/A</v>
      </c>
      <c r="U86" t="str">
        <f t="shared" si="3"/>
        <v>Imputable</v>
      </c>
    </row>
    <row r="87" spans="1:21">
      <c r="A87" s="248" t="s">
        <v>1173</v>
      </c>
      <c r="B87" s="298" t="s">
        <v>317</v>
      </c>
      <c r="C87" s="298" t="s">
        <v>318</v>
      </c>
      <c r="D87" s="266">
        <v>250604.6</v>
      </c>
      <c r="E87" s="287">
        <v>7831.2583109228999</v>
      </c>
      <c r="F87" s="267" t="s">
        <v>622</v>
      </c>
      <c r="G87" s="265" t="s">
        <v>210</v>
      </c>
      <c r="H87" s="265" t="s">
        <v>211</v>
      </c>
      <c r="I87" s="266">
        <v>1962549356.51</v>
      </c>
      <c r="J87" s="268">
        <v>250604.6</v>
      </c>
      <c r="K87" s="269" t="s">
        <v>1177</v>
      </c>
      <c r="L87" s="260"/>
      <c r="M87" s="260"/>
      <c r="N87" s="251"/>
      <c r="O87" s="301">
        <f t="shared" si="18"/>
        <v>250604.6</v>
      </c>
      <c r="P87" s="341">
        <f t="shared" si="17"/>
        <v>1962549356.5055089</v>
      </c>
      <c r="S87" t="e">
        <f>+VLOOKUP(C87,CLASIFICACION!$C$5:$G$179,5,0)</f>
        <v>#N/A</v>
      </c>
      <c r="T87" s="301" t="e">
        <f t="shared" si="16"/>
        <v>#N/A</v>
      </c>
      <c r="U87" t="str">
        <f t="shared" si="3"/>
        <v>Imputable</v>
      </c>
    </row>
    <row r="88" spans="1:21">
      <c r="A88" s="248" t="s">
        <v>1173</v>
      </c>
      <c r="B88" s="298" t="s">
        <v>319</v>
      </c>
      <c r="C88" s="298" t="s">
        <v>320</v>
      </c>
      <c r="D88" s="266">
        <v>250604.6</v>
      </c>
      <c r="E88" s="287">
        <v>7831.2583109228999</v>
      </c>
      <c r="F88" s="267" t="s">
        <v>622</v>
      </c>
      <c r="G88" s="265" t="s">
        <v>210</v>
      </c>
      <c r="H88" s="265" t="s">
        <v>211</v>
      </c>
      <c r="I88" s="266">
        <v>1962549356.51</v>
      </c>
      <c r="J88" s="268">
        <v>250604.6</v>
      </c>
      <c r="K88" s="269" t="s">
        <v>1177</v>
      </c>
      <c r="L88" s="260"/>
      <c r="M88" s="260"/>
      <c r="N88" s="251"/>
      <c r="O88" s="301">
        <f t="shared" si="18"/>
        <v>250604.6</v>
      </c>
      <c r="P88" s="341">
        <f t="shared" si="17"/>
        <v>1962549356.5055089</v>
      </c>
      <c r="S88" t="e">
        <f>+VLOOKUP(C88,CLASIFICACION!$C$5:$G$179,5,0)</f>
        <v>#N/A</v>
      </c>
      <c r="T88" s="301" t="e">
        <f t="shared" si="16"/>
        <v>#N/A</v>
      </c>
      <c r="U88" t="str">
        <f t="shared" si="3"/>
        <v>Imputable</v>
      </c>
    </row>
    <row r="89" spans="1:21">
      <c r="A89" s="248" t="s">
        <v>1173</v>
      </c>
      <c r="B89" s="298" t="s">
        <v>489</v>
      </c>
      <c r="C89" s="298" t="s">
        <v>490</v>
      </c>
      <c r="D89" s="266">
        <v>250604.18</v>
      </c>
      <c r="E89" s="287">
        <v>7831.2583109228999</v>
      </c>
      <c r="F89" s="267" t="s">
        <v>622</v>
      </c>
      <c r="G89" s="265" t="s">
        <v>210</v>
      </c>
      <c r="H89" s="265" t="s">
        <v>211</v>
      </c>
      <c r="I89" s="266">
        <v>1962546067.3800001</v>
      </c>
      <c r="J89" s="268">
        <v>250604.18</v>
      </c>
      <c r="K89" s="269" t="s">
        <v>1177</v>
      </c>
      <c r="L89" s="260"/>
      <c r="M89" s="260"/>
      <c r="N89" s="251"/>
      <c r="O89" s="301">
        <f t="shared" si="18"/>
        <v>250604.18</v>
      </c>
      <c r="P89" s="341">
        <f t="shared" si="17"/>
        <v>1962546067.3770182</v>
      </c>
      <c r="S89" t="e">
        <f>+VLOOKUP(C89,CLASIFICACION!$C$5:$G$179,5,0)</f>
        <v>#N/A</v>
      </c>
      <c r="T89" s="301" t="e">
        <f t="shared" si="16"/>
        <v>#N/A</v>
      </c>
      <c r="U89" t="str">
        <f t="shared" si="3"/>
        <v>Imputable</v>
      </c>
    </row>
    <row r="90" spans="1:21">
      <c r="A90" s="248" t="s">
        <v>1173</v>
      </c>
      <c r="B90" s="298" t="s">
        <v>491</v>
      </c>
      <c r="C90" s="298" t="s">
        <v>492</v>
      </c>
      <c r="D90" s="266">
        <v>250604.18</v>
      </c>
      <c r="E90" s="287">
        <v>7831.2583109228999</v>
      </c>
      <c r="F90" s="267" t="s">
        <v>622</v>
      </c>
      <c r="G90" s="265" t="s">
        <v>210</v>
      </c>
      <c r="H90" s="265" t="s">
        <v>211</v>
      </c>
      <c r="I90" s="266">
        <v>1962546067.3800001</v>
      </c>
      <c r="J90" s="268">
        <v>250604.18</v>
      </c>
      <c r="K90" s="269" t="s">
        <v>1177</v>
      </c>
      <c r="L90" s="260"/>
      <c r="M90" s="260"/>
      <c r="N90" s="251"/>
      <c r="O90" s="301">
        <f t="shared" si="18"/>
        <v>250604.18</v>
      </c>
      <c r="P90" s="341">
        <f t="shared" si="17"/>
        <v>1962546067.3770182</v>
      </c>
      <c r="S90" t="e">
        <f>+VLOOKUP(C90,CLASIFICACION!$C$5:$G$179,5,0)</f>
        <v>#N/A</v>
      </c>
      <c r="T90" s="301" t="e">
        <f t="shared" si="16"/>
        <v>#N/A</v>
      </c>
      <c r="U90" t="str">
        <f t="shared" si="3"/>
        <v>Imputable</v>
      </c>
    </row>
    <row r="91" spans="1:21">
      <c r="A91" s="248" t="s">
        <v>1173</v>
      </c>
      <c r="B91" s="298" t="s">
        <v>493</v>
      </c>
      <c r="C91" s="298" t="s">
        <v>494</v>
      </c>
      <c r="D91" s="266">
        <v>253765.7</v>
      </c>
      <c r="E91" s="287">
        <v>7831.2583109228999</v>
      </c>
      <c r="F91" s="267" t="s">
        <v>622</v>
      </c>
      <c r="G91" s="265" t="s">
        <v>210</v>
      </c>
      <c r="H91" s="265" t="s">
        <v>211</v>
      </c>
      <c r="I91" s="266">
        <v>1987304747.1500001</v>
      </c>
      <c r="J91" s="268">
        <v>253765.7</v>
      </c>
      <c r="K91" s="269" t="s">
        <v>1177</v>
      </c>
      <c r="L91" s="260"/>
      <c r="M91" s="260"/>
      <c r="N91" s="251"/>
      <c r="O91" s="301">
        <f t="shared" si="18"/>
        <v>253765.7</v>
      </c>
      <c r="P91" s="341">
        <f t="shared" si="17"/>
        <v>1987304747.1521673</v>
      </c>
      <c r="S91" t="e">
        <f>+VLOOKUP(C91,CLASIFICACION!$C$5:$G$179,5,0)</f>
        <v>#N/A</v>
      </c>
      <c r="T91" s="301" t="e">
        <f t="shared" si="16"/>
        <v>#N/A</v>
      </c>
      <c r="U91" t="str">
        <f t="shared" si="3"/>
        <v>Imputable</v>
      </c>
    </row>
    <row r="92" spans="1:21">
      <c r="A92" s="248" t="s">
        <v>1173</v>
      </c>
      <c r="B92" s="298" t="s">
        <v>495</v>
      </c>
      <c r="C92" s="298" t="s">
        <v>496</v>
      </c>
      <c r="D92" s="266">
        <v>253765.7</v>
      </c>
      <c r="E92" s="287">
        <v>7831.2583109228999</v>
      </c>
      <c r="F92" s="267" t="s">
        <v>622</v>
      </c>
      <c r="G92" s="265" t="s">
        <v>210</v>
      </c>
      <c r="H92" s="265" t="s">
        <v>211</v>
      </c>
      <c r="I92" s="266">
        <v>1987304747.1500001</v>
      </c>
      <c r="J92" s="268">
        <v>253765.7</v>
      </c>
      <c r="K92" s="269" t="s">
        <v>1177</v>
      </c>
      <c r="L92" s="260"/>
      <c r="M92" s="260"/>
      <c r="N92" s="251"/>
      <c r="O92" s="301">
        <f t="shared" si="18"/>
        <v>253765.7</v>
      </c>
      <c r="P92" s="341">
        <f t="shared" si="17"/>
        <v>1987304747.1521673</v>
      </c>
      <c r="S92" t="e">
        <f>+VLOOKUP(C92,CLASIFICACION!$C$5:$G$179,5,0)</f>
        <v>#N/A</v>
      </c>
      <c r="T92" s="301" t="e">
        <f t="shared" si="16"/>
        <v>#N/A</v>
      </c>
      <c r="U92" t="str">
        <f t="shared" si="3"/>
        <v>Imputable</v>
      </c>
    </row>
    <row r="93" spans="1:21">
      <c r="A93" s="248" t="s">
        <v>1173</v>
      </c>
      <c r="B93" s="298" t="s">
        <v>497</v>
      </c>
      <c r="C93" s="298" t="s">
        <v>498</v>
      </c>
      <c r="D93" s="266">
        <v>253765.7</v>
      </c>
      <c r="E93" s="287">
        <v>7831.2583109228999</v>
      </c>
      <c r="F93" s="267" t="s">
        <v>622</v>
      </c>
      <c r="G93" s="265" t="s">
        <v>210</v>
      </c>
      <c r="H93" s="265" t="s">
        <v>211</v>
      </c>
      <c r="I93" s="266">
        <v>1987304747.1500001</v>
      </c>
      <c r="J93" s="268">
        <v>253765.7</v>
      </c>
      <c r="K93" s="269" t="s">
        <v>1177</v>
      </c>
      <c r="L93" s="260"/>
      <c r="M93" s="260"/>
      <c r="N93" s="251"/>
      <c r="O93" s="301">
        <f t="shared" si="18"/>
        <v>253765.7</v>
      </c>
      <c r="P93" s="341">
        <f t="shared" si="17"/>
        <v>1987304747.1521673</v>
      </c>
      <c r="S93" t="e">
        <f>+VLOOKUP(C93,CLASIFICACION!$C$5:$G$179,5,0)</f>
        <v>#N/A</v>
      </c>
      <c r="T93" s="301" t="e">
        <f t="shared" si="16"/>
        <v>#N/A</v>
      </c>
      <c r="U93" t="str">
        <f t="shared" si="3"/>
        <v>Imputable</v>
      </c>
    </row>
    <row r="94" spans="1:21">
      <c r="A94" s="248" t="s">
        <v>1173</v>
      </c>
      <c r="B94" s="298" t="s">
        <v>499</v>
      </c>
      <c r="C94" s="298" t="s">
        <v>500</v>
      </c>
      <c r="D94" s="266">
        <v>253765.7</v>
      </c>
      <c r="E94" s="287">
        <v>7831.2583109228999</v>
      </c>
      <c r="F94" s="267" t="s">
        <v>622</v>
      </c>
      <c r="G94" s="265" t="s">
        <v>210</v>
      </c>
      <c r="H94" s="265" t="s">
        <v>211</v>
      </c>
      <c r="I94" s="266">
        <v>1987304747.1500001</v>
      </c>
      <c r="J94" s="268">
        <v>253765.7</v>
      </c>
      <c r="K94" s="269" t="s">
        <v>1177</v>
      </c>
      <c r="L94" s="260"/>
      <c r="M94" s="260"/>
      <c r="N94" s="251"/>
      <c r="O94" s="301">
        <f t="shared" si="18"/>
        <v>253765.7</v>
      </c>
      <c r="P94" s="341">
        <f t="shared" si="17"/>
        <v>1987304747.1521673</v>
      </c>
      <c r="S94" t="e">
        <f>+VLOOKUP(C94,CLASIFICACION!$C$5:$G$179,5,0)</f>
        <v>#N/A</v>
      </c>
      <c r="T94" s="301" t="e">
        <f t="shared" si="16"/>
        <v>#N/A</v>
      </c>
      <c r="U94" t="str">
        <f t="shared" si="3"/>
        <v>Imputable</v>
      </c>
    </row>
    <row r="95" spans="1:21">
      <c r="A95" s="248" t="s">
        <v>1173</v>
      </c>
      <c r="B95" s="298" t="s">
        <v>501</v>
      </c>
      <c r="C95" s="298" t="s">
        <v>502</v>
      </c>
      <c r="D95" s="266">
        <v>253509.01</v>
      </c>
      <c r="E95" s="287">
        <v>7831.2583109228999</v>
      </c>
      <c r="F95" s="267" t="s">
        <v>622</v>
      </c>
      <c r="G95" s="265" t="s">
        <v>210</v>
      </c>
      <c r="H95" s="265" t="s">
        <v>211</v>
      </c>
      <c r="I95" s="266">
        <v>1985294541.46</v>
      </c>
      <c r="J95" s="268">
        <v>253509.01</v>
      </c>
      <c r="K95" s="269" t="s">
        <v>1177</v>
      </c>
      <c r="L95" s="260"/>
      <c r="M95" s="260"/>
      <c r="N95" s="251"/>
      <c r="O95" s="301">
        <f t="shared" si="18"/>
        <v>253509.01</v>
      </c>
      <c r="P95" s="341">
        <f t="shared" si="17"/>
        <v>1985294541.4563365</v>
      </c>
      <c r="S95" t="e">
        <f>+VLOOKUP(C95,CLASIFICACION!$C$5:$G$179,5,0)</f>
        <v>#N/A</v>
      </c>
      <c r="T95" s="301" t="e">
        <f t="shared" si="16"/>
        <v>#N/A</v>
      </c>
      <c r="U95" t="str">
        <f t="shared" si="3"/>
        <v>Imputable</v>
      </c>
    </row>
    <row r="96" spans="1:21">
      <c r="A96" s="248" t="s">
        <v>1173</v>
      </c>
      <c r="B96" s="298" t="s">
        <v>503</v>
      </c>
      <c r="C96" s="298" t="s">
        <v>504</v>
      </c>
      <c r="D96" s="266">
        <v>253509.01</v>
      </c>
      <c r="E96" s="287">
        <v>7831.2583109228999</v>
      </c>
      <c r="F96" s="267" t="s">
        <v>622</v>
      </c>
      <c r="G96" s="265" t="s">
        <v>210</v>
      </c>
      <c r="H96" s="265" t="s">
        <v>211</v>
      </c>
      <c r="I96" s="266">
        <v>1985294541.46</v>
      </c>
      <c r="J96" s="268">
        <v>253509.01</v>
      </c>
      <c r="K96" s="269" t="s">
        <v>1177</v>
      </c>
      <c r="L96" s="260"/>
      <c r="M96" s="260"/>
      <c r="N96" s="251"/>
      <c r="O96" s="301">
        <f t="shared" si="18"/>
        <v>253509.01</v>
      </c>
      <c r="P96" s="341">
        <f t="shared" si="17"/>
        <v>1985294541.4563365</v>
      </c>
      <c r="S96" t="e">
        <f>+VLOOKUP(C96,CLASIFICACION!$C$5:$G$179,5,0)</f>
        <v>#N/A</v>
      </c>
      <c r="T96" s="301" t="e">
        <f t="shared" si="16"/>
        <v>#N/A</v>
      </c>
      <c r="U96" t="str">
        <f t="shared" si="3"/>
        <v>Imputable</v>
      </c>
    </row>
    <row r="97" spans="1:21">
      <c r="A97" s="248" t="s">
        <v>1173</v>
      </c>
      <c r="B97" s="298" t="s">
        <v>505</v>
      </c>
      <c r="C97" s="298" t="s">
        <v>506</v>
      </c>
      <c r="D97" s="266">
        <v>253509.01</v>
      </c>
      <c r="E97" s="287">
        <v>7831.2583109228999</v>
      </c>
      <c r="F97" s="267" t="s">
        <v>622</v>
      </c>
      <c r="G97" s="265" t="s">
        <v>210</v>
      </c>
      <c r="H97" s="265" t="s">
        <v>211</v>
      </c>
      <c r="I97" s="266">
        <v>1985294541.46</v>
      </c>
      <c r="J97" s="268">
        <v>253509.01</v>
      </c>
      <c r="K97" s="269" t="s">
        <v>1177</v>
      </c>
      <c r="L97" s="260"/>
      <c r="M97" s="260"/>
      <c r="N97" s="251"/>
      <c r="O97" s="301">
        <f t="shared" si="18"/>
        <v>253509.01</v>
      </c>
      <c r="P97" s="341">
        <f t="shared" si="17"/>
        <v>1985294541.4563365</v>
      </c>
      <c r="S97" t="e">
        <f>+VLOOKUP(C97,CLASIFICACION!$C$5:$G$179,5,0)</f>
        <v>#N/A</v>
      </c>
      <c r="T97" s="301" t="e">
        <f t="shared" si="16"/>
        <v>#N/A</v>
      </c>
      <c r="U97" t="str">
        <f t="shared" si="3"/>
        <v>Imputable</v>
      </c>
    </row>
    <row r="98" spans="1:21">
      <c r="A98" s="248" t="s">
        <v>1173</v>
      </c>
      <c r="B98" s="298" t="s">
        <v>507</v>
      </c>
      <c r="C98" s="298" t="s">
        <v>508</v>
      </c>
      <c r="D98" s="266">
        <v>253509.01</v>
      </c>
      <c r="E98" s="287">
        <v>7831.2583109228999</v>
      </c>
      <c r="F98" s="267" t="s">
        <v>622</v>
      </c>
      <c r="G98" s="265" t="s">
        <v>210</v>
      </c>
      <c r="H98" s="265" t="s">
        <v>211</v>
      </c>
      <c r="I98" s="266">
        <v>1985294541.46</v>
      </c>
      <c r="J98" s="268">
        <v>253509.01</v>
      </c>
      <c r="K98" s="269" t="s">
        <v>1177</v>
      </c>
      <c r="L98" s="260"/>
      <c r="M98" s="260"/>
      <c r="N98" s="251"/>
      <c r="O98" s="301">
        <f t="shared" si="18"/>
        <v>253509.01</v>
      </c>
      <c r="P98" s="341">
        <f t="shared" si="17"/>
        <v>1985294541.4563365</v>
      </c>
      <c r="S98" t="e">
        <f>+VLOOKUP(C98,CLASIFICACION!$C$5:$G$179,5,0)</f>
        <v>#N/A</v>
      </c>
      <c r="T98" s="301" t="e">
        <f t="shared" si="16"/>
        <v>#N/A</v>
      </c>
      <c r="U98" t="str">
        <f t="shared" si="3"/>
        <v>Imputable</v>
      </c>
    </row>
    <row r="99" spans="1:21">
      <c r="A99" s="248" t="s">
        <v>1173</v>
      </c>
      <c r="B99" s="298" t="s">
        <v>509</v>
      </c>
      <c r="C99" s="298" t="s">
        <v>510</v>
      </c>
      <c r="D99" s="266">
        <v>253509.01</v>
      </c>
      <c r="E99" s="287">
        <v>7831.2583109228999</v>
      </c>
      <c r="F99" s="267" t="s">
        <v>622</v>
      </c>
      <c r="G99" s="265" t="s">
        <v>210</v>
      </c>
      <c r="H99" s="265" t="s">
        <v>211</v>
      </c>
      <c r="I99" s="266">
        <v>1985294541.46</v>
      </c>
      <c r="J99" s="268">
        <v>253509.01</v>
      </c>
      <c r="K99" s="269" t="s">
        <v>1177</v>
      </c>
      <c r="L99" s="260"/>
      <c r="M99" s="260"/>
      <c r="N99" s="251"/>
      <c r="O99" s="301">
        <f t="shared" si="18"/>
        <v>253509.01</v>
      </c>
      <c r="P99" s="341">
        <f t="shared" si="17"/>
        <v>1985294541.4563365</v>
      </c>
      <c r="S99" t="e">
        <f>+VLOOKUP(C99,CLASIFICACION!$C$5:$G$179,5,0)</f>
        <v>#N/A</v>
      </c>
      <c r="T99" s="301" t="e">
        <f t="shared" si="16"/>
        <v>#N/A</v>
      </c>
      <c r="U99" t="str">
        <f t="shared" si="3"/>
        <v>Imputable</v>
      </c>
    </row>
    <row r="100" spans="1:21">
      <c r="A100" s="248" t="s">
        <v>1173</v>
      </c>
      <c r="B100" s="298" t="s">
        <v>511</v>
      </c>
      <c r="C100" s="298" t="s">
        <v>512</v>
      </c>
      <c r="D100" s="266">
        <v>253507.11</v>
      </c>
      <c r="E100" s="287">
        <v>7831.2583109228999</v>
      </c>
      <c r="F100" s="267" t="s">
        <v>622</v>
      </c>
      <c r="G100" s="265" t="s">
        <v>210</v>
      </c>
      <c r="H100" s="265" t="s">
        <v>211</v>
      </c>
      <c r="I100" s="266">
        <v>1985279662.0699999</v>
      </c>
      <c r="J100" s="268">
        <v>253507.11</v>
      </c>
      <c r="K100" s="269" t="s">
        <v>1177</v>
      </c>
      <c r="L100" s="260"/>
      <c r="M100" s="260"/>
      <c r="N100" s="251"/>
      <c r="O100" s="301">
        <f t="shared" si="18"/>
        <v>253507.11</v>
      </c>
      <c r="P100" s="341">
        <f t="shared" si="17"/>
        <v>1985279662.0655458</v>
      </c>
      <c r="S100" t="e">
        <f>+VLOOKUP(C100,CLASIFICACION!$C$5:$G$179,5,0)</f>
        <v>#N/A</v>
      </c>
      <c r="T100" s="301" t="e">
        <f t="shared" si="16"/>
        <v>#N/A</v>
      </c>
      <c r="U100" t="str">
        <f t="shared" si="3"/>
        <v>Imputable</v>
      </c>
    </row>
    <row r="101" spans="1:21">
      <c r="A101" s="248" t="s">
        <v>1173</v>
      </c>
      <c r="B101" s="298" t="s">
        <v>643</v>
      </c>
      <c r="C101" s="298" t="s">
        <v>513</v>
      </c>
      <c r="D101" s="266">
        <v>204706.47</v>
      </c>
      <c r="E101" s="287">
        <v>7831.2583109228999</v>
      </c>
      <c r="F101" s="267" t="s">
        <v>622</v>
      </c>
      <c r="G101" s="265" t="s">
        <v>210</v>
      </c>
      <c r="H101" s="265" t="s">
        <v>211</v>
      </c>
      <c r="I101" s="266">
        <v>1603109244.49</v>
      </c>
      <c r="J101" s="268">
        <v>204706.47</v>
      </c>
      <c r="K101" s="269" t="s">
        <v>1177</v>
      </c>
      <c r="L101" s="260"/>
      <c r="M101" s="260"/>
      <c r="N101" s="251"/>
      <c r="O101" s="301">
        <f t="shared" si="18"/>
        <v>204706.47</v>
      </c>
      <c r="P101" s="341">
        <f t="shared" si="17"/>
        <v>1603109244.4871893</v>
      </c>
      <c r="S101" t="e">
        <f>+VLOOKUP(C101,CLASIFICACION!$C$5:$G$179,5,0)</f>
        <v>#N/A</v>
      </c>
      <c r="T101" s="301" t="e">
        <f t="shared" si="16"/>
        <v>#N/A</v>
      </c>
      <c r="U101" t="str">
        <f t="shared" si="3"/>
        <v>Imputable</v>
      </c>
    </row>
    <row r="102" spans="1:21">
      <c r="A102" s="248" t="s">
        <v>1173</v>
      </c>
      <c r="B102" s="298" t="s">
        <v>644</v>
      </c>
      <c r="C102" s="298" t="s">
        <v>514</v>
      </c>
      <c r="D102" s="266">
        <v>204706.47</v>
      </c>
      <c r="E102" s="287">
        <v>7831.2583109228999</v>
      </c>
      <c r="F102" s="267" t="s">
        <v>622</v>
      </c>
      <c r="G102" s="265" t="s">
        <v>210</v>
      </c>
      <c r="H102" s="265" t="s">
        <v>211</v>
      </c>
      <c r="I102" s="266">
        <v>1603109244.49</v>
      </c>
      <c r="J102" s="268">
        <v>204706.47</v>
      </c>
      <c r="K102" s="269" t="s">
        <v>1177</v>
      </c>
      <c r="L102" s="260"/>
      <c r="M102" s="260"/>
      <c r="N102" s="251"/>
      <c r="O102" s="301">
        <f t="shared" si="18"/>
        <v>204706.47</v>
      </c>
      <c r="P102" s="341">
        <f t="shared" si="17"/>
        <v>1603109244.4871893</v>
      </c>
      <c r="S102" t="e">
        <f>+VLOOKUP(C102,CLASIFICACION!$C$5:$G$179,5,0)</f>
        <v>#N/A</v>
      </c>
      <c r="T102" s="301" t="e">
        <f t="shared" si="16"/>
        <v>#N/A</v>
      </c>
      <c r="U102" t="str">
        <f t="shared" si="3"/>
        <v>Imputable</v>
      </c>
    </row>
    <row r="103" spans="1:21">
      <c r="A103" s="248" t="s">
        <v>1173</v>
      </c>
      <c r="B103" s="298" t="s">
        <v>645</v>
      </c>
      <c r="C103" s="298" t="s">
        <v>515</v>
      </c>
      <c r="D103" s="266">
        <v>204706.47</v>
      </c>
      <c r="E103" s="287">
        <v>7831.2583109228999</v>
      </c>
      <c r="F103" s="267" t="s">
        <v>622</v>
      </c>
      <c r="G103" s="265" t="s">
        <v>210</v>
      </c>
      <c r="H103" s="265" t="s">
        <v>211</v>
      </c>
      <c r="I103" s="266">
        <v>1603109244.49</v>
      </c>
      <c r="J103" s="268">
        <v>204706.47</v>
      </c>
      <c r="K103" s="269" t="s">
        <v>1177</v>
      </c>
      <c r="L103" s="260"/>
      <c r="M103" s="260"/>
      <c r="N103" s="251"/>
      <c r="O103" s="301">
        <f t="shared" si="18"/>
        <v>204706.47</v>
      </c>
      <c r="P103" s="341">
        <f t="shared" si="17"/>
        <v>1603109244.4871893</v>
      </c>
      <c r="S103" t="e">
        <f>+VLOOKUP(C103,CLASIFICACION!$C$5:$G$179,5,0)</f>
        <v>#N/A</v>
      </c>
      <c r="T103" s="301" t="e">
        <f t="shared" si="16"/>
        <v>#N/A</v>
      </c>
      <c r="U103" t="str">
        <f t="shared" si="3"/>
        <v>Imputable</v>
      </c>
    </row>
    <row r="104" spans="1:21">
      <c r="A104" s="248" t="s">
        <v>1173</v>
      </c>
      <c r="B104" s="298" t="s">
        <v>646</v>
      </c>
      <c r="C104" s="298" t="s">
        <v>516</v>
      </c>
      <c r="D104" s="266">
        <v>204706.47</v>
      </c>
      <c r="E104" s="287">
        <v>7831.2583109228999</v>
      </c>
      <c r="F104" s="267" t="s">
        <v>622</v>
      </c>
      <c r="G104" s="265" t="s">
        <v>210</v>
      </c>
      <c r="H104" s="265" t="s">
        <v>211</v>
      </c>
      <c r="I104" s="266">
        <v>1603109244.49</v>
      </c>
      <c r="J104" s="268">
        <v>204706.47</v>
      </c>
      <c r="K104" s="269" t="s">
        <v>1177</v>
      </c>
      <c r="L104" s="260"/>
      <c r="M104" s="260"/>
      <c r="N104" s="251"/>
      <c r="O104" s="301">
        <f t="shared" si="18"/>
        <v>204706.47</v>
      </c>
      <c r="P104" s="341">
        <f t="shared" si="17"/>
        <v>1603109244.4871893</v>
      </c>
      <c r="S104" t="e">
        <f>+VLOOKUP(C104,CLASIFICACION!$C$5:$G$179,5,0)</f>
        <v>#N/A</v>
      </c>
      <c r="T104" s="301" t="e">
        <f t="shared" si="16"/>
        <v>#N/A</v>
      </c>
      <c r="U104" t="str">
        <f t="shared" si="3"/>
        <v>Imputable</v>
      </c>
    </row>
    <row r="105" spans="1:21">
      <c r="A105" s="248" t="s">
        <v>1173</v>
      </c>
      <c r="B105" s="298" t="s">
        <v>647</v>
      </c>
      <c r="C105" s="298" t="s">
        <v>517</v>
      </c>
      <c r="D105" s="266">
        <v>204706.47</v>
      </c>
      <c r="E105" s="287">
        <v>7831.2583109228999</v>
      </c>
      <c r="F105" s="267" t="s">
        <v>622</v>
      </c>
      <c r="G105" s="265" t="s">
        <v>210</v>
      </c>
      <c r="H105" s="265" t="s">
        <v>211</v>
      </c>
      <c r="I105" s="266">
        <v>1603109244.49</v>
      </c>
      <c r="J105" s="268">
        <v>204706.47</v>
      </c>
      <c r="K105" s="269" t="s">
        <v>1177</v>
      </c>
      <c r="L105" s="260"/>
      <c r="M105" s="260"/>
      <c r="N105" s="251"/>
      <c r="O105" s="301">
        <f t="shared" si="18"/>
        <v>204706.47</v>
      </c>
      <c r="P105" s="341">
        <f t="shared" si="17"/>
        <v>1603109244.4871893</v>
      </c>
      <c r="S105" t="e">
        <f>+VLOOKUP(C105,CLASIFICACION!$C$5:$G$179,5,0)</f>
        <v>#N/A</v>
      </c>
      <c r="T105" s="301" t="e">
        <f t="shared" si="16"/>
        <v>#N/A</v>
      </c>
      <c r="U105" t="str">
        <f t="shared" si="3"/>
        <v>Imputable</v>
      </c>
    </row>
    <row r="106" spans="1:21">
      <c r="A106" s="248" t="s">
        <v>1173</v>
      </c>
      <c r="B106" s="298" t="s">
        <v>648</v>
      </c>
      <c r="C106" s="298" t="s">
        <v>518</v>
      </c>
      <c r="D106" s="266">
        <v>102352.91</v>
      </c>
      <c r="E106" s="287">
        <v>7831.2583109228999</v>
      </c>
      <c r="F106" s="267" t="s">
        <v>622</v>
      </c>
      <c r="G106" s="265" t="s">
        <v>210</v>
      </c>
      <c r="H106" s="265" t="s">
        <v>211</v>
      </c>
      <c r="I106" s="266">
        <v>801552077.08000004</v>
      </c>
      <c r="J106" s="268">
        <v>102352.91</v>
      </c>
      <c r="K106" s="269" t="s">
        <v>1177</v>
      </c>
      <c r="L106" s="260"/>
      <c r="M106" s="260"/>
      <c r="N106" s="251"/>
      <c r="O106" s="301">
        <f t="shared" si="18"/>
        <v>102352.91</v>
      </c>
      <c r="P106" s="341">
        <f t="shared" si="17"/>
        <v>801552077.0846436</v>
      </c>
      <c r="S106" t="e">
        <f>+VLOOKUP(C106,CLASIFICACION!$C$5:$G$179,5,0)</f>
        <v>#N/A</v>
      </c>
      <c r="T106" s="301" t="e">
        <f t="shared" si="16"/>
        <v>#N/A</v>
      </c>
      <c r="U106" t="str">
        <f t="shared" si="3"/>
        <v>Imputable</v>
      </c>
    </row>
    <row r="107" spans="1:21">
      <c r="A107" s="248" t="s">
        <v>1173</v>
      </c>
      <c r="B107" s="298" t="s">
        <v>649</v>
      </c>
      <c r="C107" s="298" t="s">
        <v>519</v>
      </c>
      <c r="D107" s="266">
        <v>251772.79</v>
      </c>
      <c r="E107" s="287">
        <v>7831.2583109228999</v>
      </c>
      <c r="F107" s="267" t="s">
        <v>622</v>
      </c>
      <c r="G107" s="265" t="s">
        <v>210</v>
      </c>
      <c r="H107" s="265" t="s">
        <v>211</v>
      </c>
      <c r="I107" s="266">
        <v>1971697754.1500001</v>
      </c>
      <c r="J107" s="268">
        <v>251772.79</v>
      </c>
      <c r="K107" s="269" t="s">
        <v>1177</v>
      </c>
      <c r="L107" s="260"/>
      <c r="M107" s="260"/>
      <c r="N107" s="251"/>
      <c r="O107" s="301">
        <f t="shared" si="18"/>
        <v>251772.79</v>
      </c>
      <c r="P107" s="341">
        <f t="shared" si="17"/>
        <v>1971697754.151746</v>
      </c>
      <c r="S107" t="e">
        <f>+VLOOKUP(C107,CLASIFICACION!$C$5:$G$179,5,0)</f>
        <v>#N/A</v>
      </c>
      <c r="T107" s="301" t="e">
        <f t="shared" si="16"/>
        <v>#N/A</v>
      </c>
      <c r="U107" t="str">
        <f t="shared" si="3"/>
        <v>Imputable</v>
      </c>
    </row>
    <row r="108" spans="1:21">
      <c r="A108" s="248" t="s">
        <v>1173</v>
      </c>
      <c r="B108" s="298" t="s">
        <v>650</v>
      </c>
      <c r="C108" s="298" t="s">
        <v>520</v>
      </c>
      <c r="D108" s="266">
        <v>251772.79</v>
      </c>
      <c r="E108" s="287">
        <v>7831.2583109228999</v>
      </c>
      <c r="F108" s="267" t="s">
        <v>622</v>
      </c>
      <c r="G108" s="265" t="s">
        <v>210</v>
      </c>
      <c r="H108" s="265" t="s">
        <v>211</v>
      </c>
      <c r="I108" s="266">
        <v>1971697754.1500001</v>
      </c>
      <c r="J108" s="268">
        <v>251772.79</v>
      </c>
      <c r="K108" s="269" t="s">
        <v>1177</v>
      </c>
      <c r="L108" s="260"/>
      <c r="M108" s="260"/>
      <c r="N108" s="251"/>
      <c r="O108" s="301">
        <f t="shared" si="18"/>
        <v>251772.79</v>
      </c>
      <c r="P108" s="341">
        <f t="shared" si="17"/>
        <v>1971697754.151746</v>
      </c>
      <c r="S108" t="e">
        <f>+VLOOKUP(C108,CLASIFICACION!$C$5:$G$179,5,0)</f>
        <v>#N/A</v>
      </c>
      <c r="T108" s="301" t="e">
        <f t="shared" si="16"/>
        <v>#N/A</v>
      </c>
      <c r="U108" t="str">
        <f t="shared" si="3"/>
        <v>Imputable</v>
      </c>
    </row>
    <row r="109" spans="1:21">
      <c r="A109" s="248" t="s">
        <v>1173</v>
      </c>
      <c r="B109" s="298" t="s">
        <v>651</v>
      </c>
      <c r="C109" s="298" t="s">
        <v>521</v>
      </c>
      <c r="D109" s="266">
        <v>201340.37</v>
      </c>
      <c r="E109" s="287">
        <v>7831.2583109228999</v>
      </c>
      <c r="F109" s="267" t="s">
        <v>622</v>
      </c>
      <c r="G109" s="265" t="s">
        <v>210</v>
      </c>
      <c r="H109" s="265" t="s">
        <v>211</v>
      </c>
      <c r="I109" s="266">
        <v>1576748445.8900001</v>
      </c>
      <c r="J109" s="268">
        <v>201340.37</v>
      </c>
      <c r="K109" s="269" t="s">
        <v>1177</v>
      </c>
      <c r="L109" s="260"/>
      <c r="M109" s="260"/>
      <c r="N109" s="251"/>
      <c r="O109" s="301">
        <f t="shared" si="18"/>
        <v>201340.37</v>
      </c>
      <c r="P109" s="341">
        <f t="shared" si="17"/>
        <v>1576748445.8867917</v>
      </c>
      <c r="S109" t="e">
        <f>+VLOOKUP(C109,CLASIFICACION!$C$5:$G$179,5,0)</f>
        <v>#N/A</v>
      </c>
      <c r="T109" s="301" t="e">
        <f t="shared" ref="T109:T163" si="19">+O109-S109</f>
        <v>#N/A</v>
      </c>
      <c r="U109" t="str">
        <f t="shared" si="3"/>
        <v>Imputable</v>
      </c>
    </row>
    <row r="110" spans="1:21">
      <c r="A110" s="248" t="s">
        <v>1173</v>
      </c>
      <c r="B110" s="298" t="s">
        <v>652</v>
      </c>
      <c r="C110" s="298" t="s">
        <v>522</v>
      </c>
      <c r="D110" s="266">
        <v>201340.37</v>
      </c>
      <c r="E110" s="287">
        <v>7831.2583109228999</v>
      </c>
      <c r="F110" s="267" t="s">
        <v>622</v>
      </c>
      <c r="G110" s="265" t="s">
        <v>210</v>
      </c>
      <c r="H110" s="265" t="s">
        <v>211</v>
      </c>
      <c r="I110" s="266">
        <v>1576748445.8900001</v>
      </c>
      <c r="J110" s="268">
        <v>201340.37</v>
      </c>
      <c r="K110" s="269" t="s">
        <v>1177</v>
      </c>
      <c r="L110" s="260"/>
      <c r="M110" s="260"/>
      <c r="N110" s="251"/>
      <c r="O110" s="301">
        <f t="shared" si="18"/>
        <v>201340.37</v>
      </c>
      <c r="P110" s="341">
        <f t="shared" si="17"/>
        <v>1576748445.8867917</v>
      </c>
      <c r="S110" t="e">
        <f>+VLOOKUP(C110,CLASIFICACION!$C$5:$G$179,5,0)</f>
        <v>#N/A</v>
      </c>
      <c r="T110" s="301" t="e">
        <f t="shared" si="19"/>
        <v>#N/A</v>
      </c>
      <c r="U110" t="str">
        <f t="shared" si="3"/>
        <v>Imputable</v>
      </c>
    </row>
    <row r="111" spans="1:21">
      <c r="A111" s="248" t="s">
        <v>1173</v>
      </c>
      <c r="B111" s="298" t="s">
        <v>653</v>
      </c>
      <c r="C111" s="298" t="s">
        <v>523</v>
      </c>
      <c r="D111" s="266">
        <v>201340.37</v>
      </c>
      <c r="E111" s="287">
        <v>7831.2583109228999</v>
      </c>
      <c r="F111" s="267" t="s">
        <v>622</v>
      </c>
      <c r="G111" s="265" t="s">
        <v>210</v>
      </c>
      <c r="H111" s="265" t="s">
        <v>211</v>
      </c>
      <c r="I111" s="266">
        <v>1576748445.8900001</v>
      </c>
      <c r="J111" s="268">
        <v>201340.37</v>
      </c>
      <c r="K111" s="269" t="s">
        <v>1177</v>
      </c>
      <c r="L111" s="260"/>
      <c r="M111" s="260"/>
      <c r="N111" s="251"/>
      <c r="O111" s="301">
        <f t="shared" si="18"/>
        <v>201340.37</v>
      </c>
      <c r="P111" s="341">
        <f t="shared" si="17"/>
        <v>1576748445.8867917</v>
      </c>
      <c r="S111" t="e">
        <f>+VLOOKUP(C111,CLASIFICACION!$C$5:$G$179,5,0)</f>
        <v>#N/A</v>
      </c>
      <c r="T111" s="301" t="e">
        <f t="shared" si="19"/>
        <v>#N/A</v>
      </c>
      <c r="U111" t="str">
        <f t="shared" si="3"/>
        <v>Imputable</v>
      </c>
    </row>
    <row r="112" spans="1:21">
      <c r="A112" s="248" t="s">
        <v>1173</v>
      </c>
      <c r="B112" s="298" t="s">
        <v>654</v>
      </c>
      <c r="C112" s="298" t="s">
        <v>524</v>
      </c>
      <c r="D112" s="266">
        <v>201340.37</v>
      </c>
      <c r="E112" s="287">
        <v>7831.2583109228999</v>
      </c>
      <c r="F112" s="267" t="s">
        <v>622</v>
      </c>
      <c r="G112" s="265" t="s">
        <v>210</v>
      </c>
      <c r="H112" s="265" t="s">
        <v>211</v>
      </c>
      <c r="I112" s="266">
        <v>1576748445.8900001</v>
      </c>
      <c r="J112" s="268">
        <v>201340.37</v>
      </c>
      <c r="K112" s="269" t="s">
        <v>1177</v>
      </c>
      <c r="L112" s="260"/>
      <c r="M112" s="260"/>
      <c r="N112" s="251"/>
      <c r="O112" s="301">
        <f t="shared" si="18"/>
        <v>201340.37</v>
      </c>
      <c r="P112" s="341">
        <f t="shared" si="17"/>
        <v>1576748445.8867917</v>
      </c>
      <c r="S112" t="e">
        <f>+VLOOKUP(C112,CLASIFICACION!$C$5:$G$179,5,0)</f>
        <v>#N/A</v>
      </c>
      <c r="T112" s="301" t="e">
        <f t="shared" si="19"/>
        <v>#N/A</v>
      </c>
      <c r="U112" t="str">
        <f t="shared" si="3"/>
        <v>Imputable</v>
      </c>
    </row>
    <row r="113" spans="1:21">
      <c r="A113" s="248" t="s">
        <v>1173</v>
      </c>
      <c r="B113" s="298" t="s">
        <v>655</v>
      </c>
      <c r="C113" s="298" t="s">
        <v>525</v>
      </c>
      <c r="D113" s="266">
        <v>201340.37</v>
      </c>
      <c r="E113" s="287">
        <v>7831.2583109228999</v>
      </c>
      <c r="F113" s="267" t="s">
        <v>622</v>
      </c>
      <c r="G113" s="265" t="s">
        <v>210</v>
      </c>
      <c r="H113" s="265" t="s">
        <v>211</v>
      </c>
      <c r="I113" s="266">
        <v>1576748445.8900001</v>
      </c>
      <c r="J113" s="268">
        <v>201340.37</v>
      </c>
      <c r="K113" s="269" t="s">
        <v>1177</v>
      </c>
      <c r="L113" s="260"/>
      <c r="M113" s="260"/>
      <c r="N113" s="261"/>
      <c r="O113" s="301">
        <f t="shared" si="18"/>
        <v>201340.37</v>
      </c>
      <c r="P113" s="341">
        <f t="shared" si="17"/>
        <v>1576748445.8867917</v>
      </c>
      <c r="S113" t="e">
        <f>+VLOOKUP(C113,CLASIFICACION!$C$5:$G$179,5,0)</f>
        <v>#N/A</v>
      </c>
      <c r="T113" s="301" t="e">
        <f t="shared" si="19"/>
        <v>#N/A</v>
      </c>
      <c r="U113" t="str">
        <f t="shared" si="3"/>
        <v>Imputable</v>
      </c>
    </row>
    <row r="114" spans="1:21">
      <c r="A114" s="248" t="s">
        <v>1173</v>
      </c>
      <c r="B114" s="298" t="s">
        <v>526</v>
      </c>
      <c r="C114" s="298" t="s">
        <v>527</v>
      </c>
      <c r="D114" s="266">
        <v>251595.28</v>
      </c>
      <c r="E114" s="287">
        <v>7831.2583109228999</v>
      </c>
      <c r="F114" s="267" t="s">
        <v>622</v>
      </c>
      <c r="G114" s="265" t="s">
        <v>210</v>
      </c>
      <c r="H114" s="265" t="s">
        <v>211</v>
      </c>
      <c r="I114" s="266">
        <v>1970307627.49</v>
      </c>
      <c r="J114" s="268">
        <v>251595.28</v>
      </c>
      <c r="K114" s="269" t="s">
        <v>1177</v>
      </c>
      <c r="L114" s="260"/>
      <c r="M114" s="260"/>
      <c r="N114" s="251"/>
      <c r="O114" s="301">
        <f t="shared" si="18"/>
        <v>251595.28</v>
      </c>
      <c r="P114" s="341">
        <f t="shared" si="17"/>
        <v>1970307627.4889741</v>
      </c>
      <c r="S114" t="e">
        <f>+VLOOKUP(C114,CLASIFICACION!$C$5:$G$179,5,0)</f>
        <v>#N/A</v>
      </c>
      <c r="T114" s="301" t="e">
        <f t="shared" si="19"/>
        <v>#N/A</v>
      </c>
      <c r="U114" t="str">
        <f t="shared" si="3"/>
        <v>Imputable</v>
      </c>
    </row>
    <row r="115" spans="1:21">
      <c r="A115" s="248" t="s">
        <v>1173</v>
      </c>
      <c r="B115" s="298" t="s">
        <v>528</v>
      </c>
      <c r="C115" s="298" t="s">
        <v>529</v>
      </c>
      <c r="D115" s="266">
        <v>251595.28</v>
      </c>
      <c r="E115" s="287">
        <v>7831.2583109228999</v>
      </c>
      <c r="F115" s="267" t="s">
        <v>622</v>
      </c>
      <c r="G115" s="265" t="s">
        <v>210</v>
      </c>
      <c r="H115" s="265" t="s">
        <v>211</v>
      </c>
      <c r="I115" s="266">
        <v>1970307627.49</v>
      </c>
      <c r="J115" s="268">
        <v>251595.28</v>
      </c>
      <c r="K115" s="269" t="s">
        <v>1177</v>
      </c>
      <c r="L115" s="260"/>
      <c r="M115" s="260"/>
      <c r="N115" s="261"/>
      <c r="O115" s="301">
        <f t="shared" si="18"/>
        <v>251595.28</v>
      </c>
      <c r="P115" s="341">
        <f t="shared" si="17"/>
        <v>1970307627.4889741</v>
      </c>
      <c r="S115" t="e">
        <f>+VLOOKUP(C115,CLASIFICACION!$C$5:$G$179,5,0)</f>
        <v>#N/A</v>
      </c>
      <c r="T115" s="301" t="e">
        <f t="shared" si="19"/>
        <v>#N/A</v>
      </c>
      <c r="U115" t="str">
        <f t="shared" si="3"/>
        <v>Imputable</v>
      </c>
    </row>
    <row r="116" spans="1:21">
      <c r="A116" s="248" t="s">
        <v>1173</v>
      </c>
      <c r="B116" s="298" t="s">
        <v>656</v>
      </c>
      <c r="C116" s="298" t="s">
        <v>530</v>
      </c>
      <c r="D116" s="266">
        <v>504267.26</v>
      </c>
      <c r="E116" s="287">
        <v>7831.2583109228999</v>
      </c>
      <c r="F116" s="267" t="s">
        <v>622</v>
      </c>
      <c r="G116" s="265" t="s">
        <v>210</v>
      </c>
      <c r="H116" s="265" t="s">
        <v>211</v>
      </c>
      <c r="I116" s="266">
        <v>3949047170.8000002</v>
      </c>
      <c r="J116" s="268">
        <v>504267.26</v>
      </c>
      <c r="K116" s="269" t="s">
        <v>1177</v>
      </c>
      <c r="L116" s="260"/>
      <c r="M116" s="260"/>
      <c r="N116" s="261"/>
      <c r="O116" s="301">
        <f t="shared" si="18"/>
        <v>504267.26</v>
      </c>
      <c r="P116" s="341">
        <f t="shared" si="17"/>
        <v>3949047170.8013186</v>
      </c>
      <c r="S116" t="e">
        <f>+VLOOKUP(C116,CLASIFICACION!$C$5:$G$179,5,0)</f>
        <v>#N/A</v>
      </c>
      <c r="T116" s="301" t="e">
        <f t="shared" si="19"/>
        <v>#N/A</v>
      </c>
      <c r="U116" t="str">
        <f t="shared" si="3"/>
        <v>Imputable</v>
      </c>
    </row>
    <row r="117" spans="1:21">
      <c r="A117" s="248" t="s">
        <v>1173</v>
      </c>
      <c r="B117" s="298" t="s">
        <v>657</v>
      </c>
      <c r="C117" s="298" t="s">
        <v>531</v>
      </c>
      <c r="D117" s="266">
        <v>204441.63</v>
      </c>
      <c r="E117" s="287">
        <v>7831.2583109228999</v>
      </c>
      <c r="F117" s="267" t="s">
        <v>622</v>
      </c>
      <c r="G117" s="265" t="s">
        <v>210</v>
      </c>
      <c r="H117" s="265" t="s">
        <v>211</v>
      </c>
      <c r="I117" s="266">
        <v>1601035214.04</v>
      </c>
      <c r="J117" s="268">
        <v>204441.63</v>
      </c>
      <c r="K117" s="269" t="s">
        <v>1177</v>
      </c>
      <c r="L117" s="260"/>
      <c r="M117" s="260"/>
      <c r="N117" s="251"/>
      <c r="O117" s="301">
        <f t="shared" si="18"/>
        <v>204441.63</v>
      </c>
      <c r="P117" s="341">
        <f t="shared" si="17"/>
        <v>1601035214.0361245</v>
      </c>
      <c r="S117" t="e">
        <f>+VLOOKUP(C117,CLASIFICACION!$C$5:$G$179,5,0)</f>
        <v>#N/A</v>
      </c>
      <c r="T117" s="301" t="e">
        <f t="shared" si="19"/>
        <v>#N/A</v>
      </c>
      <c r="U117" t="str">
        <f t="shared" si="3"/>
        <v>Imputable</v>
      </c>
    </row>
    <row r="118" spans="1:21">
      <c r="A118" s="248" t="s">
        <v>1173</v>
      </c>
      <c r="B118" s="298" t="s">
        <v>658</v>
      </c>
      <c r="C118" s="298" t="s">
        <v>532</v>
      </c>
      <c r="D118" s="266">
        <v>204441.63</v>
      </c>
      <c r="E118" s="287">
        <v>7831.2583109228999</v>
      </c>
      <c r="F118" s="267" t="s">
        <v>622</v>
      </c>
      <c r="G118" s="265" t="s">
        <v>210</v>
      </c>
      <c r="H118" s="265" t="s">
        <v>211</v>
      </c>
      <c r="I118" s="266">
        <v>1601035214.04</v>
      </c>
      <c r="J118" s="268">
        <v>204441.63</v>
      </c>
      <c r="K118" s="269" t="s">
        <v>1177</v>
      </c>
      <c r="L118" s="260"/>
      <c r="M118" s="260"/>
      <c r="N118" s="251"/>
      <c r="O118" s="301">
        <f t="shared" si="18"/>
        <v>204441.63</v>
      </c>
      <c r="P118" s="341">
        <f t="shared" si="17"/>
        <v>1601035214.0361245</v>
      </c>
      <c r="S118" t="e">
        <f>+VLOOKUP(C118,CLASIFICACION!$C$5:$G$179,5,0)</f>
        <v>#N/A</v>
      </c>
      <c r="T118" s="301" t="e">
        <f t="shared" si="19"/>
        <v>#N/A</v>
      </c>
      <c r="U118" t="str">
        <f t="shared" si="3"/>
        <v>Imputable</v>
      </c>
    </row>
    <row r="119" spans="1:21">
      <c r="A119" s="248" t="s">
        <v>1173</v>
      </c>
      <c r="B119" s="298" t="s">
        <v>659</v>
      </c>
      <c r="C119" s="298" t="s">
        <v>533</v>
      </c>
      <c r="D119" s="266">
        <v>204441.63</v>
      </c>
      <c r="E119" s="287">
        <v>7831.2583109228999</v>
      </c>
      <c r="F119" s="267" t="s">
        <v>622</v>
      </c>
      <c r="G119" s="265" t="s">
        <v>210</v>
      </c>
      <c r="H119" s="265" t="s">
        <v>211</v>
      </c>
      <c r="I119" s="266">
        <v>1601035214.04</v>
      </c>
      <c r="J119" s="268">
        <v>204441.63</v>
      </c>
      <c r="K119" s="269" t="s">
        <v>1177</v>
      </c>
      <c r="L119" s="260"/>
      <c r="M119" s="260"/>
      <c r="N119" s="261"/>
      <c r="O119" s="301">
        <f t="shared" si="18"/>
        <v>204441.63</v>
      </c>
      <c r="P119" s="341">
        <f t="shared" si="17"/>
        <v>1601035214.0361245</v>
      </c>
      <c r="S119" t="e">
        <f>+VLOOKUP(C119,CLASIFICACION!$C$5:$G$179,5,0)</f>
        <v>#N/A</v>
      </c>
      <c r="T119" s="301" t="e">
        <f t="shared" si="19"/>
        <v>#N/A</v>
      </c>
      <c r="U119" t="str">
        <f t="shared" si="3"/>
        <v>Imputable</v>
      </c>
    </row>
    <row r="120" spans="1:21">
      <c r="A120" s="248" t="s">
        <v>1173</v>
      </c>
      <c r="B120" s="298" t="s">
        <v>660</v>
      </c>
      <c r="C120" s="298" t="s">
        <v>534</v>
      </c>
      <c r="D120" s="266">
        <v>204411.68</v>
      </c>
      <c r="E120" s="287">
        <v>7831.2583109228999</v>
      </c>
      <c r="F120" s="267" t="s">
        <v>622</v>
      </c>
      <c r="G120" s="265" t="s">
        <v>210</v>
      </c>
      <c r="H120" s="265" t="s">
        <v>211</v>
      </c>
      <c r="I120" s="266">
        <v>1600800667.8499999</v>
      </c>
      <c r="J120" s="268">
        <v>204411.68</v>
      </c>
      <c r="K120" s="269" t="s">
        <v>1177</v>
      </c>
      <c r="L120" s="260"/>
      <c r="M120" s="260"/>
      <c r="N120" s="261"/>
      <c r="O120" s="301">
        <f t="shared" si="18"/>
        <v>204411.68</v>
      </c>
      <c r="P120" s="341">
        <f t="shared" si="17"/>
        <v>1600800667.8497124</v>
      </c>
      <c r="S120" t="e">
        <f>+VLOOKUP(C120,CLASIFICACION!$C$5:$G$179,5,0)</f>
        <v>#N/A</v>
      </c>
      <c r="T120" s="301" t="e">
        <f t="shared" si="19"/>
        <v>#N/A</v>
      </c>
      <c r="U120" t="str">
        <f t="shared" si="3"/>
        <v>Imputable</v>
      </c>
    </row>
    <row r="121" spans="1:21">
      <c r="A121" s="248" t="s">
        <v>1173</v>
      </c>
      <c r="B121" s="298" t="s">
        <v>661</v>
      </c>
      <c r="C121" s="298" t="s">
        <v>535</v>
      </c>
      <c r="D121" s="266">
        <v>204411.68</v>
      </c>
      <c r="E121" s="287">
        <v>7831.2583109228999</v>
      </c>
      <c r="F121" s="267" t="s">
        <v>622</v>
      </c>
      <c r="G121" s="265" t="s">
        <v>210</v>
      </c>
      <c r="H121" s="265" t="s">
        <v>211</v>
      </c>
      <c r="I121" s="266">
        <v>1600800667.8499999</v>
      </c>
      <c r="J121" s="268">
        <v>204411.68</v>
      </c>
      <c r="K121" s="269" t="s">
        <v>1177</v>
      </c>
      <c r="L121" s="260"/>
      <c r="M121" s="260"/>
      <c r="N121" s="261"/>
      <c r="O121" s="301">
        <f t="shared" si="18"/>
        <v>204411.68</v>
      </c>
      <c r="P121" s="341">
        <f t="shared" si="17"/>
        <v>1600800667.8497124</v>
      </c>
      <c r="S121" t="e">
        <f>+VLOOKUP(C121,CLASIFICACION!$C$5:$G$179,5,0)</f>
        <v>#N/A</v>
      </c>
      <c r="T121" s="301" t="e">
        <f t="shared" si="19"/>
        <v>#N/A</v>
      </c>
      <c r="U121" t="str">
        <f t="shared" si="3"/>
        <v>Imputable</v>
      </c>
    </row>
    <row r="122" spans="1:21">
      <c r="A122" s="248" t="s">
        <v>1173</v>
      </c>
      <c r="B122" s="298" t="s">
        <v>536</v>
      </c>
      <c r="C122" s="298" t="s">
        <v>537</v>
      </c>
      <c r="D122" s="266">
        <v>301447.56</v>
      </c>
      <c r="E122" s="287">
        <v>7831.2583109228999</v>
      </c>
      <c r="F122" s="267" t="s">
        <v>622</v>
      </c>
      <c r="G122" s="265" t="s">
        <v>210</v>
      </c>
      <c r="H122" s="265" t="s">
        <v>211</v>
      </c>
      <c r="I122" s="266">
        <v>2360713709.5599999</v>
      </c>
      <c r="J122" s="268">
        <v>301447.56</v>
      </c>
      <c r="K122" s="269" t="s">
        <v>1177</v>
      </c>
      <c r="L122" s="260"/>
      <c r="M122" s="260"/>
      <c r="N122" s="261"/>
      <c r="O122" s="301">
        <f t="shared" si="18"/>
        <v>301447.56</v>
      </c>
      <c r="P122" s="341">
        <f t="shared" si="17"/>
        <v>2360713709.5574293</v>
      </c>
      <c r="S122" t="e">
        <f>+VLOOKUP(C122,CLASIFICACION!$C$5:$G$179,5,0)</f>
        <v>#N/A</v>
      </c>
      <c r="T122" s="301" t="e">
        <f t="shared" si="19"/>
        <v>#N/A</v>
      </c>
      <c r="U122" t="str">
        <f t="shared" si="3"/>
        <v>Imputable</v>
      </c>
    </row>
    <row r="123" spans="1:21">
      <c r="A123" s="248" t="s">
        <v>1173</v>
      </c>
      <c r="B123" s="298" t="s">
        <v>538</v>
      </c>
      <c r="C123" s="298" t="s">
        <v>539</v>
      </c>
      <c r="D123" s="266">
        <v>150676.01999999999</v>
      </c>
      <c r="E123" s="287">
        <v>7831.2583109228999</v>
      </c>
      <c r="F123" s="267" t="s">
        <v>622</v>
      </c>
      <c r="G123" s="265" t="s">
        <v>210</v>
      </c>
      <c r="H123" s="265" t="s">
        <v>211</v>
      </c>
      <c r="I123" s="266">
        <v>1179982833.8800001</v>
      </c>
      <c r="J123" s="268">
        <v>150676.01999999999</v>
      </c>
      <c r="K123" s="269" t="s">
        <v>1177</v>
      </c>
      <c r="L123" s="260"/>
      <c r="M123" s="260"/>
      <c r="N123" s="261"/>
      <c r="O123" s="301">
        <f t="shared" si="18"/>
        <v>150676.01999999999</v>
      </c>
      <c r="P123" s="341">
        <f t="shared" si="17"/>
        <v>1179982833.8817849</v>
      </c>
      <c r="S123" t="e">
        <f>+VLOOKUP(C123,CLASIFICACION!$C$5:$G$179,5,0)</f>
        <v>#N/A</v>
      </c>
      <c r="T123" s="301" t="e">
        <f t="shared" si="19"/>
        <v>#N/A</v>
      </c>
      <c r="U123" t="str">
        <f t="shared" si="3"/>
        <v>Imputable</v>
      </c>
    </row>
    <row r="124" spans="1:21">
      <c r="A124" s="248" t="s">
        <v>1173</v>
      </c>
      <c r="B124" s="298" t="s">
        <v>540</v>
      </c>
      <c r="C124" s="298" t="s">
        <v>541</v>
      </c>
      <c r="D124" s="266">
        <v>150676.01999999999</v>
      </c>
      <c r="E124" s="287">
        <v>7831.2583109228999</v>
      </c>
      <c r="F124" s="267" t="s">
        <v>622</v>
      </c>
      <c r="G124" s="265" t="s">
        <v>210</v>
      </c>
      <c r="H124" s="265" t="s">
        <v>211</v>
      </c>
      <c r="I124" s="266">
        <v>1179982833.8800001</v>
      </c>
      <c r="J124" s="268">
        <v>150676.01999999999</v>
      </c>
      <c r="K124" s="269" t="s">
        <v>1177</v>
      </c>
      <c r="L124" s="260"/>
      <c r="M124" s="260"/>
      <c r="N124" s="251"/>
      <c r="O124" s="301">
        <f t="shared" si="18"/>
        <v>150676.01999999999</v>
      </c>
      <c r="P124" s="341">
        <f t="shared" si="17"/>
        <v>1179982833.8817849</v>
      </c>
      <c r="S124" t="e">
        <f>+VLOOKUP(C124,CLASIFICACION!$C$5:$G$179,5,0)</f>
        <v>#N/A</v>
      </c>
      <c r="T124" s="301" t="e">
        <f t="shared" si="19"/>
        <v>#N/A</v>
      </c>
      <c r="U124" t="str">
        <f t="shared" si="3"/>
        <v>Imputable</v>
      </c>
    </row>
    <row r="125" spans="1:21">
      <c r="A125" s="248" t="s">
        <v>1173</v>
      </c>
      <c r="B125" s="298" t="s">
        <v>542</v>
      </c>
      <c r="C125" s="298" t="s">
        <v>543</v>
      </c>
      <c r="D125" s="266">
        <v>150676.01999999999</v>
      </c>
      <c r="E125" s="287">
        <v>7831.2583109228999</v>
      </c>
      <c r="F125" s="267" t="s">
        <v>622</v>
      </c>
      <c r="G125" s="265" t="s">
        <v>210</v>
      </c>
      <c r="H125" s="265" t="s">
        <v>211</v>
      </c>
      <c r="I125" s="266">
        <v>1179982833.8800001</v>
      </c>
      <c r="J125" s="268">
        <v>150676.01999999999</v>
      </c>
      <c r="K125" s="269" t="s">
        <v>1177</v>
      </c>
      <c r="L125" s="260"/>
      <c r="M125" s="260"/>
      <c r="N125" s="251"/>
      <c r="O125" s="301">
        <f t="shared" si="18"/>
        <v>150676.01999999999</v>
      </c>
      <c r="P125" s="341">
        <f t="shared" si="17"/>
        <v>1179982833.8817849</v>
      </c>
      <c r="S125" t="e">
        <f>+VLOOKUP(C125,CLASIFICACION!$C$5:$G$179,5,0)</f>
        <v>#N/A</v>
      </c>
      <c r="T125" s="301" t="e">
        <f t="shared" si="19"/>
        <v>#N/A</v>
      </c>
      <c r="U125" t="str">
        <f t="shared" si="3"/>
        <v>Imputable</v>
      </c>
    </row>
    <row r="126" spans="1:21">
      <c r="A126" s="248" t="s">
        <v>1173</v>
      </c>
      <c r="B126" s="298" t="s">
        <v>544</v>
      </c>
      <c r="C126" s="298" t="s">
        <v>545</v>
      </c>
      <c r="D126" s="266">
        <v>150676.01999999999</v>
      </c>
      <c r="E126" s="287">
        <v>7831.2583109228999</v>
      </c>
      <c r="F126" s="267" t="s">
        <v>622</v>
      </c>
      <c r="G126" s="265" t="s">
        <v>210</v>
      </c>
      <c r="H126" s="265" t="s">
        <v>211</v>
      </c>
      <c r="I126" s="266">
        <v>1179982833.8800001</v>
      </c>
      <c r="J126" s="268">
        <v>150676.01999999999</v>
      </c>
      <c r="K126" s="269" t="s">
        <v>1177</v>
      </c>
      <c r="L126" s="260"/>
      <c r="M126" s="260"/>
      <c r="N126" s="261"/>
      <c r="O126" s="301">
        <f t="shared" si="18"/>
        <v>150676.01999999999</v>
      </c>
      <c r="P126" s="341">
        <f t="shared" si="17"/>
        <v>1179982833.8817849</v>
      </c>
      <c r="S126" t="e">
        <f>+VLOOKUP(C126,CLASIFICACION!$C$5:$G$179,5,0)</f>
        <v>#N/A</v>
      </c>
      <c r="T126" s="301" t="e">
        <f t="shared" si="19"/>
        <v>#N/A</v>
      </c>
      <c r="U126" t="str">
        <f t="shared" si="3"/>
        <v>Imputable</v>
      </c>
    </row>
    <row r="127" spans="1:21">
      <c r="A127" s="248" t="s">
        <v>1173</v>
      </c>
      <c r="B127" s="298" t="s">
        <v>546</v>
      </c>
      <c r="C127" s="298" t="s">
        <v>547</v>
      </c>
      <c r="D127" s="266">
        <v>150676.01999999999</v>
      </c>
      <c r="E127" s="287">
        <v>7831.2583109228999</v>
      </c>
      <c r="F127" s="267" t="s">
        <v>622</v>
      </c>
      <c r="G127" s="265" t="s">
        <v>210</v>
      </c>
      <c r="H127" s="265" t="s">
        <v>211</v>
      </c>
      <c r="I127" s="266">
        <v>1179982833.8800001</v>
      </c>
      <c r="J127" s="268">
        <v>150676.01999999999</v>
      </c>
      <c r="K127" s="269" t="s">
        <v>1177</v>
      </c>
      <c r="L127" s="260"/>
      <c r="M127" s="260"/>
      <c r="N127" s="251"/>
      <c r="O127" s="301">
        <f t="shared" si="18"/>
        <v>150676.01999999999</v>
      </c>
      <c r="P127" s="341">
        <f t="shared" si="17"/>
        <v>1179982833.8817849</v>
      </c>
      <c r="S127" t="e">
        <f>+VLOOKUP(C127,CLASIFICACION!$C$5:$G$179,5,0)</f>
        <v>#N/A</v>
      </c>
      <c r="T127" s="301" t="e">
        <f t="shared" si="19"/>
        <v>#N/A</v>
      </c>
      <c r="U127" t="str">
        <f t="shared" si="3"/>
        <v>Imputable</v>
      </c>
    </row>
    <row r="128" spans="1:21">
      <c r="A128" s="248" t="s">
        <v>1173</v>
      </c>
      <c r="B128" s="298" t="s">
        <v>548</v>
      </c>
      <c r="C128" s="298" t="s">
        <v>549</v>
      </c>
      <c r="D128" s="266">
        <v>251080.37</v>
      </c>
      <c r="E128" s="287">
        <v>7831.2583109228999</v>
      </c>
      <c r="F128" s="267" t="s">
        <v>622</v>
      </c>
      <c r="G128" s="265" t="s">
        <v>210</v>
      </c>
      <c r="H128" s="265" t="s">
        <v>211</v>
      </c>
      <c r="I128" s="266">
        <v>1966275234.27</v>
      </c>
      <c r="J128" s="268">
        <v>251080.37</v>
      </c>
      <c r="K128" s="269" t="s">
        <v>1177</v>
      </c>
      <c r="L128" s="260"/>
      <c r="M128" s="260"/>
      <c r="N128" s="261"/>
      <c r="O128" s="301">
        <f t="shared" si="18"/>
        <v>251080.37</v>
      </c>
      <c r="P128" s="341">
        <f t="shared" si="17"/>
        <v>1966275234.2720966</v>
      </c>
      <c r="S128" t="e">
        <f>+VLOOKUP(C128,CLASIFICACION!$C$5:$G$179,5,0)</f>
        <v>#N/A</v>
      </c>
      <c r="T128" s="301" t="e">
        <f t="shared" si="19"/>
        <v>#N/A</v>
      </c>
      <c r="U128" t="str">
        <f t="shared" si="3"/>
        <v>Imputable</v>
      </c>
    </row>
    <row r="129" spans="1:21">
      <c r="A129" s="248" t="s">
        <v>1173</v>
      </c>
      <c r="B129" s="298" t="s">
        <v>550</v>
      </c>
      <c r="C129" s="298" t="s">
        <v>551</v>
      </c>
      <c r="D129" s="266">
        <v>251080.37</v>
      </c>
      <c r="E129" s="287">
        <v>7831.2583109228999</v>
      </c>
      <c r="F129" s="267" t="s">
        <v>622</v>
      </c>
      <c r="G129" s="265" t="s">
        <v>210</v>
      </c>
      <c r="H129" s="265" t="s">
        <v>211</v>
      </c>
      <c r="I129" s="266">
        <v>1966275234.27</v>
      </c>
      <c r="J129" s="268">
        <v>251080.37</v>
      </c>
      <c r="K129" s="269" t="s">
        <v>1177</v>
      </c>
      <c r="L129" s="260"/>
      <c r="M129" s="260"/>
      <c r="N129" s="251"/>
      <c r="O129" s="301">
        <f t="shared" si="18"/>
        <v>251080.37</v>
      </c>
      <c r="P129" s="341">
        <f t="shared" si="17"/>
        <v>1966275234.2720966</v>
      </c>
      <c r="S129" t="e">
        <f>+VLOOKUP(C129,CLASIFICACION!$C$5:$G$179,5,0)</f>
        <v>#N/A</v>
      </c>
      <c r="T129" s="301" t="e">
        <f t="shared" si="19"/>
        <v>#N/A</v>
      </c>
      <c r="U129" t="str">
        <f t="shared" si="3"/>
        <v>Imputable</v>
      </c>
    </row>
    <row r="130" spans="1:21">
      <c r="A130" s="248" t="s">
        <v>1173</v>
      </c>
      <c r="B130" s="298" t="s">
        <v>552</v>
      </c>
      <c r="C130" s="298" t="s">
        <v>553</v>
      </c>
      <c r="D130" s="266">
        <v>301444.63</v>
      </c>
      <c r="E130" s="287">
        <v>7831.2583109228999</v>
      </c>
      <c r="F130" s="267" t="s">
        <v>622</v>
      </c>
      <c r="G130" s="265" t="s">
        <v>210</v>
      </c>
      <c r="H130" s="265" t="s">
        <v>211</v>
      </c>
      <c r="I130" s="266">
        <v>2360690763.9699998</v>
      </c>
      <c r="J130" s="268">
        <v>301444.63</v>
      </c>
      <c r="K130" s="269" t="s">
        <v>1177</v>
      </c>
      <c r="L130" s="260"/>
      <c r="M130" s="260"/>
      <c r="N130" s="251"/>
      <c r="O130" s="301">
        <f t="shared" si="18"/>
        <v>301444.63</v>
      </c>
      <c r="P130" s="341">
        <f t="shared" si="17"/>
        <v>2360690763.9705787</v>
      </c>
      <c r="S130" t="e">
        <f>+VLOOKUP(C130,CLASIFICACION!$C$5:$G$179,5,0)</f>
        <v>#N/A</v>
      </c>
      <c r="T130" s="301" t="e">
        <f t="shared" si="19"/>
        <v>#N/A</v>
      </c>
      <c r="U130" t="str">
        <f t="shared" si="3"/>
        <v>Imputable</v>
      </c>
    </row>
    <row r="131" spans="1:21">
      <c r="A131" s="248" t="s">
        <v>1173</v>
      </c>
      <c r="B131" s="298" t="s">
        <v>554</v>
      </c>
      <c r="C131" s="298" t="s">
        <v>555</v>
      </c>
      <c r="D131" s="266">
        <v>251038.74</v>
      </c>
      <c r="E131" s="287">
        <v>7831.2583109228999</v>
      </c>
      <c r="F131" s="267" t="s">
        <v>622</v>
      </c>
      <c r="G131" s="265" t="s">
        <v>210</v>
      </c>
      <c r="H131" s="265" t="s">
        <v>211</v>
      </c>
      <c r="I131" s="266">
        <v>1965949218.99</v>
      </c>
      <c r="J131" s="268">
        <v>251038.74</v>
      </c>
      <c r="K131" s="269" t="s">
        <v>1177</v>
      </c>
      <c r="L131" s="260"/>
      <c r="M131" s="260"/>
      <c r="N131" s="261"/>
      <c r="O131" s="301">
        <f t="shared" si="18"/>
        <v>251038.74</v>
      </c>
      <c r="P131" s="341">
        <f t="shared" si="17"/>
        <v>1965949218.9886129</v>
      </c>
      <c r="S131" t="e">
        <f>+VLOOKUP(C131,CLASIFICACION!$C$5:$G$179,5,0)</f>
        <v>#N/A</v>
      </c>
      <c r="T131" s="301" t="e">
        <f t="shared" si="19"/>
        <v>#N/A</v>
      </c>
      <c r="U131" t="str">
        <f t="shared" si="3"/>
        <v>Imputable</v>
      </c>
    </row>
    <row r="132" spans="1:21">
      <c r="A132" s="248" t="s">
        <v>1173</v>
      </c>
      <c r="B132" s="298" t="s">
        <v>556</v>
      </c>
      <c r="C132" s="298" t="s">
        <v>557</v>
      </c>
      <c r="D132" s="266">
        <v>250900.92</v>
      </c>
      <c r="E132" s="287">
        <v>7831.2583109228999</v>
      </c>
      <c r="F132" s="267" t="s">
        <v>622</v>
      </c>
      <c r="G132" s="265" t="s">
        <v>210</v>
      </c>
      <c r="H132" s="265" t="s">
        <v>211</v>
      </c>
      <c r="I132" s="266">
        <v>1964869914.97</v>
      </c>
      <c r="J132" s="268">
        <v>250900.92</v>
      </c>
      <c r="K132" s="269" t="s">
        <v>1177</v>
      </c>
      <c r="L132" s="260"/>
      <c r="M132" s="260"/>
      <c r="N132" s="261"/>
      <c r="O132" s="301">
        <f t="shared" si="18"/>
        <v>250900.92</v>
      </c>
      <c r="P132" s="341">
        <f t="shared" si="17"/>
        <v>1964869914.9682016</v>
      </c>
      <c r="S132" t="e">
        <f>+VLOOKUP(C132,CLASIFICACION!$C$5:$G$179,5,0)</f>
        <v>#N/A</v>
      </c>
      <c r="T132" s="301" t="e">
        <f t="shared" si="19"/>
        <v>#N/A</v>
      </c>
      <c r="U132" t="str">
        <f t="shared" si="3"/>
        <v>Imputable</v>
      </c>
    </row>
    <row r="133" spans="1:21">
      <c r="A133" s="248" t="s">
        <v>1173</v>
      </c>
      <c r="B133" s="298" t="s">
        <v>558</v>
      </c>
      <c r="C133" s="298" t="s">
        <v>559</v>
      </c>
      <c r="D133" s="266">
        <v>250900.92</v>
      </c>
      <c r="E133" s="287">
        <v>7831.2583109228999</v>
      </c>
      <c r="F133" s="267" t="s">
        <v>622</v>
      </c>
      <c r="G133" s="265" t="s">
        <v>210</v>
      </c>
      <c r="H133" s="265" t="s">
        <v>211</v>
      </c>
      <c r="I133" s="266">
        <v>1964869914.97</v>
      </c>
      <c r="J133" s="268">
        <v>250900.92</v>
      </c>
      <c r="K133" s="269" t="s">
        <v>1177</v>
      </c>
      <c r="L133" s="260"/>
      <c r="M133" s="260"/>
      <c r="N133" s="251"/>
      <c r="O133" s="301">
        <f t="shared" si="18"/>
        <v>250900.92</v>
      </c>
      <c r="P133" s="341">
        <f t="shared" si="17"/>
        <v>1964869914.9682016</v>
      </c>
      <c r="S133" t="e">
        <f>+VLOOKUP(C133,CLASIFICACION!$C$5:$G$179,5,0)</f>
        <v>#N/A</v>
      </c>
      <c r="T133" s="301" t="e">
        <f t="shared" si="19"/>
        <v>#N/A</v>
      </c>
      <c r="U133" t="str">
        <f t="shared" si="3"/>
        <v>Imputable</v>
      </c>
    </row>
    <row r="134" spans="1:21">
      <c r="A134" s="248" t="s">
        <v>1173</v>
      </c>
      <c r="B134" s="298" t="s">
        <v>560</v>
      </c>
      <c r="C134" s="298" t="s">
        <v>561</v>
      </c>
      <c r="D134" s="266">
        <v>250900.92</v>
      </c>
      <c r="E134" s="287">
        <v>7831.2583109228999</v>
      </c>
      <c r="F134" s="267" t="s">
        <v>622</v>
      </c>
      <c r="G134" s="265" t="s">
        <v>210</v>
      </c>
      <c r="H134" s="265" t="s">
        <v>211</v>
      </c>
      <c r="I134" s="266">
        <v>1964869914.97</v>
      </c>
      <c r="J134" s="268">
        <v>250900.92</v>
      </c>
      <c r="K134" s="269" t="s">
        <v>1177</v>
      </c>
      <c r="L134" s="260"/>
      <c r="M134" s="260"/>
      <c r="N134" s="251"/>
      <c r="O134" s="301">
        <f t="shared" si="18"/>
        <v>250900.92</v>
      </c>
      <c r="P134" s="341">
        <f t="shared" si="17"/>
        <v>1964869914.9682016</v>
      </c>
      <c r="S134" t="e">
        <f>+VLOOKUP(C134,CLASIFICACION!$C$5:$G$179,5,0)</f>
        <v>#N/A</v>
      </c>
      <c r="T134" s="301" t="e">
        <f t="shared" si="19"/>
        <v>#N/A</v>
      </c>
      <c r="U134" t="str">
        <f t="shared" si="3"/>
        <v>Imputable</v>
      </c>
    </row>
    <row r="135" spans="1:21">
      <c r="A135" s="248" t="s">
        <v>1173</v>
      </c>
      <c r="B135" s="298" t="s">
        <v>562</v>
      </c>
      <c r="C135" s="298" t="s">
        <v>563</v>
      </c>
      <c r="D135" s="266">
        <v>250900.92</v>
      </c>
      <c r="E135" s="287">
        <v>7831.2583109228999</v>
      </c>
      <c r="F135" s="267" t="s">
        <v>622</v>
      </c>
      <c r="G135" s="265" t="s">
        <v>210</v>
      </c>
      <c r="H135" s="265" t="s">
        <v>211</v>
      </c>
      <c r="I135" s="266">
        <v>1964869914.97</v>
      </c>
      <c r="J135" s="268">
        <v>250900.92</v>
      </c>
      <c r="K135" s="269" t="s">
        <v>1177</v>
      </c>
      <c r="L135" s="260"/>
      <c r="M135" s="260"/>
      <c r="N135" s="261"/>
      <c r="O135" s="301">
        <f t="shared" si="18"/>
        <v>250900.92</v>
      </c>
      <c r="P135" s="341">
        <f t="shared" ref="P135:P198" si="20">+O135*E135</f>
        <v>1964869914.9682016</v>
      </c>
      <c r="S135" t="e">
        <f>+VLOOKUP(C135,CLASIFICACION!$C$5:$G$179,5,0)</f>
        <v>#N/A</v>
      </c>
      <c r="T135" s="301" t="e">
        <f t="shared" si="19"/>
        <v>#N/A</v>
      </c>
      <c r="U135" t="str">
        <f t="shared" si="3"/>
        <v>Imputable</v>
      </c>
    </row>
    <row r="136" spans="1:21">
      <c r="A136" s="248" t="s">
        <v>1173</v>
      </c>
      <c r="B136" s="298" t="s">
        <v>662</v>
      </c>
      <c r="C136" s="298" t="s">
        <v>564</v>
      </c>
      <c r="D136" s="266">
        <v>100389.17</v>
      </c>
      <c r="E136" s="287">
        <v>7831.2583109228999</v>
      </c>
      <c r="F136" s="267" t="s">
        <v>622</v>
      </c>
      <c r="G136" s="265" t="s">
        <v>210</v>
      </c>
      <c r="H136" s="265" t="s">
        <v>211</v>
      </c>
      <c r="I136" s="266">
        <v>786173521.88999999</v>
      </c>
      <c r="J136" s="268">
        <v>100389.17</v>
      </c>
      <c r="K136" s="269" t="s">
        <v>1177</v>
      </c>
      <c r="L136" s="260"/>
      <c r="M136" s="260"/>
      <c r="N136" s="251"/>
      <c r="O136" s="301">
        <f t="shared" ref="O136:O199" si="21">+D136+L136-M136</f>
        <v>100389.17</v>
      </c>
      <c r="P136" s="341">
        <f t="shared" si="20"/>
        <v>786173521.88915181</v>
      </c>
      <c r="S136" t="e">
        <f>+VLOOKUP(C136,CLASIFICACION!$C$5:$G$179,5,0)</f>
        <v>#N/A</v>
      </c>
      <c r="T136" s="301" t="e">
        <f t="shared" si="19"/>
        <v>#N/A</v>
      </c>
      <c r="U136" t="str">
        <f t="shared" si="3"/>
        <v>Imputable</v>
      </c>
    </row>
    <row r="137" spans="1:21">
      <c r="A137" s="248" t="s">
        <v>1173</v>
      </c>
      <c r="B137" s="298" t="s">
        <v>663</v>
      </c>
      <c r="C137" s="298" t="s">
        <v>565</v>
      </c>
      <c r="D137" s="266">
        <v>100389.17</v>
      </c>
      <c r="E137" s="287">
        <v>7831.2583109228999</v>
      </c>
      <c r="F137" s="267" t="s">
        <v>622</v>
      </c>
      <c r="G137" s="265" t="s">
        <v>210</v>
      </c>
      <c r="H137" s="265" t="s">
        <v>211</v>
      </c>
      <c r="I137" s="266">
        <v>786173521.88999999</v>
      </c>
      <c r="J137" s="268">
        <v>100389.17</v>
      </c>
      <c r="K137" s="269" t="s">
        <v>1177</v>
      </c>
      <c r="L137" s="260"/>
      <c r="M137" s="260"/>
      <c r="N137" s="261"/>
      <c r="O137" s="301">
        <f t="shared" si="21"/>
        <v>100389.17</v>
      </c>
      <c r="P137" s="341">
        <f t="shared" si="20"/>
        <v>786173521.88915181</v>
      </c>
      <c r="S137" t="e">
        <f>+VLOOKUP(C137,CLASIFICACION!$C$5:$G$179,5,0)</f>
        <v>#N/A</v>
      </c>
      <c r="T137" s="301" t="e">
        <f t="shared" si="19"/>
        <v>#N/A</v>
      </c>
      <c r="U137" t="str">
        <f t="shared" si="3"/>
        <v>Imputable</v>
      </c>
    </row>
    <row r="138" spans="1:21">
      <c r="A138" s="248" t="s">
        <v>1173</v>
      </c>
      <c r="B138" s="298" t="s">
        <v>664</v>
      </c>
      <c r="C138" s="298" t="s">
        <v>566</v>
      </c>
      <c r="D138" s="266">
        <v>100389.17</v>
      </c>
      <c r="E138" s="287">
        <v>7831.2583109228999</v>
      </c>
      <c r="F138" s="267" t="s">
        <v>622</v>
      </c>
      <c r="G138" s="265" t="s">
        <v>210</v>
      </c>
      <c r="H138" s="265" t="s">
        <v>211</v>
      </c>
      <c r="I138" s="266">
        <v>786173521.88999999</v>
      </c>
      <c r="J138" s="268">
        <v>100389.17</v>
      </c>
      <c r="K138" s="269" t="s">
        <v>1177</v>
      </c>
      <c r="L138" s="260"/>
      <c r="M138" s="260"/>
      <c r="N138" s="261"/>
      <c r="O138" s="301">
        <f t="shared" si="21"/>
        <v>100389.17</v>
      </c>
      <c r="P138" s="341">
        <f t="shared" si="20"/>
        <v>786173521.88915181</v>
      </c>
      <c r="S138" t="e">
        <f>+VLOOKUP(C138,CLASIFICACION!$C$5:$G$179,5,0)</f>
        <v>#N/A</v>
      </c>
      <c r="T138" s="301" t="e">
        <f t="shared" si="19"/>
        <v>#N/A</v>
      </c>
      <c r="U138" t="str">
        <f t="shared" si="3"/>
        <v>Imputable</v>
      </c>
    </row>
    <row r="139" spans="1:21">
      <c r="A139" s="248" t="s">
        <v>1173</v>
      </c>
      <c r="B139" s="298" t="s">
        <v>665</v>
      </c>
      <c r="C139" s="298" t="s">
        <v>567</v>
      </c>
      <c r="D139" s="266">
        <v>200778.34</v>
      </c>
      <c r="E139" s="287">
        <v>7831.2583109228999</v>
      </c>
      <c r="F139" s="267" t="s">
        <v>622</v>
      </c>
      <c r="G139" s="265" t="s">
        <v>210</v>
      </c>
      <c r="H139" s="265" t="s">
        <v>211</v>
      </c>
      <c r="I139" s="266">
        <v>1572347043.78</v>
      </c>
      <c r="J139" s="268">
        <v>200778.34</v>
      </c>
      <c r="K139" s="269" t="s">
        <v>1177</v>
      </c>
      <c r="L139" s="260"/>
      <c r="M139" s="260"/>
      <c r="N139" s="261"/>
      <c r="O139" s="301">
        <f t="shared" si="21"/>
        <v>200778.34</v>
      </c>
      <c r="P139" s="341">
        <f t="shared" si="20"/>
        <v>1572347043.7783036</v>
      </c>
      <c r="S139" t="e">
        <f>+VLOOKUP(C139,CLASIFICACION!$C$5:$G$179,5,0)</f>
        <v>#N/A</v>
      </c>
      <c r="T139" s="301" t="e">
        <f t="shared" si="19"/>
        <v>#N/A</v>
      </c>
      <c r="U139" t="str">
        <f t="shared" si="3"/>
        <v>Imputable</v>
      </c>
    </row>
    <row r="140" spans="1:21">
      <c r="A140" s="248" t="s">
        <v>1173</v>
      </c>
      <c r="B140" s="298" t="s">
        <v>568</v>
      </c>
      <c r="C140" s="298" t="s">
        <v>569</v>
      </c>
      <c r="D140" s="266">
        <v>100310.72</v>
      </c>
      <c r="E140" s="287">
        <v>7831.2583109228999</v>
      </c>
      <c r="F140" s="267" t="s">
        <v>622</v>
      </c>
      <c r="G140" s="265" t="s">
        <v>210</v>
      </c>
      <c r="H140" s="265" t="s">
        <v>211</v>
      </c>
      <c r="I140" s="266">
        <v>785559159.66999996</v>
      </c>
      <c r="J140" s="268">
        <v>100310.72</v>
      </c>
      <c r="K140" s="269" t="s">
        <v>1177</v>
      </c>
      <c r="L140" s="260"/>
      <c r="M140" s="260"/>
      <c r="N140" s="251"/>
      <c r="O140" s="301">
        <f t="shared" si="21"/>
        <v>100310.72</v>
      </c>
      <c r="P140" s="341">
        <f t="shared" si="20"/>
        <v>785559159.67465997</v>
      </c>
      <c r="S140" t="e">
        <f>+VLOOKUP(C140,CLASIFICACION!$C$5:$G$179,5,0)</f>
        <v>#N/A</v>
      </c>
      <c r="T140" s="301" t="e">
        <f t="shared" si="19"/>
        <v>#N/A</v>
      </c>
      <c r="U140" t="str">
        <f t="shared" si="3"/>
        <v>Imputable</v>
      </c>
    </row>
    <row r="141" spans="1:21">
      <c r="A141" s="248" t="s">
        <v>1173</v>
      </c>
      <c r="B141" s="298" t="s">
        <v>570</v>
      </c>
      <c r="C141" s="298" t="s">
        <v>571</v>
      </c>
      <c r="D141" s="266">
        <v>100310.72</v>
      </c>
      <c r="E141" s="287">
        <v>7831.2583109228999</v>
      </c>
      <c r="F141" s="267" t="s">
        <v>622</v>
      </c>
      <c r="G141" s="265" t="s">
        <v>210</v>
      </c>
      <c r="H141" s="265" t="s">
        <v>211</v>
      </c>
      <c r="I141" s="266">
        <v>785559159.66999996</v>
      </c>
      <c r="J141" s="268">
        <v>100310.72</v>
      </c>
      <c r="K141" s="269" t="s">
        <v>1177</v>
      </c>
      <c r="L141" s="260"/>
      <c r="M141" s="260"/>
      <c r="N141" s="261"/>
      <c r="O141" s="301">
        <f t="shared" si="21"/>
        <v>100310.72</v>
      </c>
      <c r="P141" s="341">
        <f t="shared" si="20"/>
        <v>785559159.67465997</v>
      </c>
      <c r="S141" t="e">
        <f>+VLOOKUP(C141,CLASIFICACION!$C$5:$G$179,5,0)</f>
        <v>#N/A</v>
      </c>
      <c r="T141" s="301" t="e">
        <f t="shared" si="19"/>
        <v>#N/A</v>
      </c>
      <c r="U141" t="str">
        <f t="shared" si="3"/>
        <v>Imputable</v>
      </c>
    </row>
    <row r="142" spans="1:21">
      <c r="A142" s="248" t="s">
        <v>1173</v>
      </c>
      <c r="B142" s="298" t="s">
        <v>572</v>
      </c>
      <c r="C142" s="298" t="s">
        <v>573</v>
      </c>
      <c r="D142" s="266">
        <v>100310.72</v>
      </c>
      <c r="E142" s="287">
        <v>7831.2583109228999</v>
      </c>
      <c r="F142" s="267" t="s">
        <v>622</v>
      </c>
      <c r="G142" s="265" t="s">
        <v>210</v>
      </c>
      <c r="H142" s="265" t="s">
        <v>211</v>
      </c>
      <c r="I142" s="266">
        <v>785559159.66999996</v>
      </c>
      <c r="J142" s="268">
        <v>100310.72</v>
      </c>
      <c r="K142" s="269" t="s">
        <v>1177</v>
      </c>
      <c r="L142" s="260"/>
      <c r="M142" s="260"/>
      <c r="N142" s="251"/>
      <c r="O142" s="301">
        <f t="shared" si="21"/>
        <v>100310.72</v>
      </c>
      <c r="P142" s="341">
        <f t="shared" si="20"/>
        <v>785559159.67465997</v>
      </c>
      <c r="S142" t="e">
        <f>+VLOOKUP(C142,CLASIFICACION!$C$5:$G$179,5,0)</f>
        <v>#N/A</v>
      </c>
      <c r="T142" s="301" t="e">
        <f t="shared" si="19"/>
        <v>#N/A</v>
      </c>
      <c r="U142" t="str">
        <f t="shared" si="3"/>
        <v>Imputable</v>
      </c>
    </row>
    <row r="143" spans="1:21">
      <c r="A143" s="248" t="s">
        <v>1173</v>
      </c>
      <c r="B143" s="298" t="s">
        <v>574</v>
      </c>
      <c r="C143" s="298" t="s">
        <v>575</v>
      </c>
      <c r="D143" s="266">
        <v>100310.72</v>
      </c>
      <c r="E143" s="287">
        <v>7831.2583109228999</v>
      </c>
      <c r="F143" s="267" t="s">
        <v>622</v>
      </c>
      <c r="G143" s="265" t="s">
        <v>210</v>
      </c>
      <c r="H143" s="265" t="s">
        <v>211</v>
      </c>
      <c r="I143" s="266">
        <v>785559159.66999996</v>
      </c>
      <c r="J143" s="268">
        <v>100310.72</v>
      </c>
      <c r="K143" s="269" t="s">
        <v>1177</v>
      </c>
      <c r="L143" s="260"/>
      <c r="M143" s="260"/>
      <c r="N143" s="261"/>
      <c r="O143" s="301">
        <f t="shared" si="21"/>
        <v>100310.72</v>
      </c>
      <c r="P143" s="341">
        <f t="shared" si="20"/>
        <v>785559159.67465997</v>
      </c>
      <c r="S143" t="e">
        <f>+VLOOKUP(C143,CLASIFICACION!$C$5:$G$179,5,0)</f>
        <v>#N/A</v>
      </c>
      <c r="T143" s="301" t="e">
        <f t="shared" si="19"/>
        <v>#N/A</v>
      </c>
      <c r="U143" t="str">
        <f t="shared" si="3"/>
        <v>Imputable</v>
      </c>
    </row>
    <row r="144" spans="1:21">
      <c r="A144" s="248" t="s">
        <v>1173</v>
      </c>
      <c r="B144" s="298" t="s">
        <v>576</v>
      </c>
      <c r="C144" s="298" t="s">
        <v>577</v>
      </c>
      <c r="D144" s="266">
        <v>50155.35</v>
      </c>
      <c r="E144" s="287">
        <v>7831.2583109228999</v>
      </c>
      <c r="F144" s="267" t="s">
        <v>622</v>
      </c>
      <c r="G144" s="265" t="s">
        <v>210</v>
      </c>
      <c r="H144" s="265" t="s">
        <v>211</v>
      </c>
      <c r="I144" s="266">
        <v>392779501.51999998</v>
      </c>
      <c r="J144" s="268">
        <v>50155.35</v>
      </c>
      <c r="K144" s="269" t="s">
        <v>1177</v>
      </c>
      <c r="L144" s="260"/>
      <c r="M144" s="260"/>
      <c r="N144" s="251"/>
      <c r="O144" s="301">
        <f t="shared" si="21"/>
        <v>50155.35</v>
      </c>
      <c r="P144" s="341">
        <f t="shared" si="20"/>
        <v>392779501.52474684</v>
      </c>
      <c r="S144" t="e">
        <f>+VLOOKUP(C144,CLASIFICACION!$C$5:$G$179,5,0)</f>
        <v>#N/A</v>
      </c>
      <c r="T144" s="301" t="e">
        <f t="shared" si="19"/>
        <v>#N/A</v>
      </c>
      <c r="U144" t="str">
        <f t="shared" si="3"/>
        <v>Imputable</v>
      </c>
    </row>
    <row r="145" spans="1:21">
      <c r="A145" s="248" t="s">
        <v>1173</v>
      </c>
      <c r="B145" s="298" t="s">
        <v>578</v>
      </c>
      <c r="C145" s="298" t="s">
        <v>579</v>
      </c>
      <c r="D145" s="266">
        <v>200621.43</v>
      </c>
      <c r="E145" s="287">
        <v>7831.2583109228999</v>
      </c>
      <c r="F145" s="267" t="s">
        <v>622</v>
      </c>
      <c r="G145" s="265" t="s">
        <v>210</v>
      </c>
      <c r="H145" s="265" t="s">
        <v>211</v>
      </c>
      <c r="I145" s="266">
        <v>1571118241.04</v>
      </c>
      <c r="J145" s="268">
        <v>200621.43</v>
      </c>
      <c r="K145" s="269" t="s">
        <v>1177</v>
      </c>
      <c r="L145" s="260"/>
      <c r="M145" s="260"/>
      <c r="N145" s="261"/>
      <c r="O145" s="301">
        <f t="shared" si="21"/>
        <v>200621.43</v>
      </c>
      <c r="P145" s="341">
        <f t="shared" si="20"/>
        <v>1571118241.0367367</v>
      </c>
      <c r="S145" t="e">
        <f>+VLOOKUP(C145,CLASIFICACION!$C$5:$G$179,5,0)</f>
        <v>#N/A</v>
      </c>
      <c r="T145" s="301" t="e">
        <f t="shared" si="19"/>
        <v>#N/A</v>
      </c>
      <c r="U145" t="str">
        <f t="shared" si="3"/>
        <v>Imputable</v>
      </c>
    </row>
    <row r="146" spans="1:21">
      <c r="A146" s="248" t="s">
        <v>1173</v>
      </c>
      <c r="B146" s="298" t="s">
        <v>666</v>
      </c>
      <c r="C146" s="298" t="s">
        <v>580</v>
      </c>
      <c r="D146" s="266">
        <v>254308.22</v>
      </c>
      <c r="E146" s="287">
        <v>7831.2583109228999</v>
      </c>
      <c r="F146" s="267" t="s">
        <v>622</v>
      </c>
      <c r="G146" s="265" t="s">
        <v>210</v>
      </c>
      <c r="H146" s="265" t="s">
        <v>211</v>
      </c>
      <c r="I146" s="266">
        <v>1991553361.4100001</v>
      </c>
      <c r="J146" s="268">
        <v>254308.22</v>
      </c>
      <c r="K146" s="269" t="s">
        <v>1177</v>
      </c>
      <c r="L146" s="260"/>
      <c r="M146" s="260"/>
      <c r="N146" s="251"/>
      <c r="O146" s="301">
        <f t="shared" si="21"/>
        <v>254308.22</v>
      </c>
      <c r="P146" s="341">
        <f t="shared" si="20"/>
        <v>1991553361.4110093</v>
      </c>
      <c r="S146" t="e">
        <f>+VLOOKUP(C146,CLASIFICACION!$C$5:$G$179,5,0)</f>
        <v>#N/A</v>
      </c>
      <c r="T146" s="301" t="e">
        <f t="shared" si="19"/>
        <v>#N/A</v>
      </c>
      <c r="U146" t="str">
        <f t="shared" si="3"/>
        <v>Imputable</v>
      </c>
    </row>
    <row r="147" spans="1:21">
      <c r="A147" s="248" t="s">
        <v>1173</v>
      </c>
      <c r="B147" s="298" t="s">
        <v>667</v>
      </c>
      <c r="C147" s="298" t="s">
        <v>581</v>
      </c>
      <c r="D147" s="266">
        <v>254308.22</v>
      </c>
      <c r="E147" s="287">
        <v>7831.2583109228999</v>
      </c>
      <c r="F147" s="267" t="s">
        <v>622</v>
      </c>
      <c r="G147" s="265" t="s">
        <v>210</v>
      </c>
      <c r="H147" s="265" t="s">
        <v>211</v>
      </c>
      <c r="I147" s="266">
        <v>1991553361.4100001</v>
      </c>
      <c r="J147" s="268">
        <v>254308.22</v>
      </c>
      <c r="K147" s="269" t="s">
        <v>1177</v>
      </c>
      <c r="L147" s="260"/>
      <c r="M147" s="260"/>
      <c r="N147" s="261"/>
      <c r="O147" s="301">
        <f t="shared" si="21"/>
        <v>254308.22</v>
      </c>
      <c r="P147" s="341">
        <f t="shared" si="20"/>
        <v>1991553361.4110093</v>
      </c>
      <c r="S147" t="e">
        <f>+VLOOKUP(C147,CLASIFICACION!$C$5:$G$179,5,0)</f>
        <v>#N/A</v>
      </c>
      <c r="T147" s="301" t="e">
        <f t="shared" si="19"/>
        <v>#N/A</v>
      </c>
      <c r="U147" t="str">
        <f t="shared" si="3"/>
        <v>Imputable</v>
      </c>
    </row>
    <row r="148" spans="1:21">
      <c r="A148" s="248" t="s">
        <v>1173</v>
      </c>
      <c r="B148" s="298" t="s">
        <v>668</v>
      </c>
      <c r="C148" s="298" t="s">
        <v>582</v>
      </c>
      <c r="D148" s="266">
        <v>254308.22</v>
      </c>
      <c r="E148" s="287">
        <v>7831.2583109228999</v>
      </c>
      <c r="F148" s="267" t="s">
        <v>622</v>
      </c>
      <c r="G148" s="265" t="s">
        <v>210</v>
      </c>
      <c r="H148" s="265" t="s">
        <v>211</v>
      </c>
      <c r="I148" s="266">
        <v>1991553361.4100001</v>
      </c>
      <c r="J148" s="268">
        <v>254308.22</v>
      </c>
      <c r="K148" s="269" t="s">
        <v>1177</v>
      </c>
      <c r="L148" s="260"/>
      <c r="M148" s="260"/>
      <c r="N148" s="261"/>
      <c r="O148" s="301">
        <f t="shared" si="21"/>
        <v>254308.22</v>
      </c>
      <c r="P148" s="341">
        <f t="shared" si="20"/>
        <v>1991553361.4110093</v>
      </c>
      <c r="S148" t="e">
        <f>+VLOOKUP(C148,CLASIFICACION!$C$5:$G$179,5,0)</f>
        <v>#N/A</v>
      </c>
      <c r="T148" s="301" t="e">
        <f t="shared" si="19"/>
        <v>#N/A</v>
      </c>
      <c r="U148" t="str">
        <f t="shared" si="3"/>
        <v>Imputable</v>
      </c>
    </row>
    <row r="149" spans="1:21">
      <c r="A149" s="248" t="s">
        <v>1173</v>
      </c>
      <c r="B149" s="298" t="s">
        <v>669</v>
      </c>
      <c r="C149" s="298" t="s">
        <v>583</v>
      </c>
      <c r="D149" s="266">
        <v>254308.22</v>
      </c>
      <c r="E149" s="287">
        <v>7831.2583109228999</v>
      </c>
      <c r="F149" s="267" t="s">
        <v>622</v>
      </c>
      <c r="G149" s="265" t="s">
        <v>210</v>
      </c>
      <c r="H149" s="265" t="s">
        <v>211</v>
      </c>
      <c r="I149" s="266">
        <v>1991553361.4100001</v>
      </c>
      <c r="J149" s="268">
        <v>254308.22</v>
      </c>
      <c r="K149" s="269" t="s">
        <v>1177</v>
      </c>
      <c r="L149" s="260"/>
      <c r="M149" s="260"/>
      <c r="N149" s="251"/>
      <c r="O149" s="301">
        <f t="shared" si="21"/>
        <v>254308.22</v>
      </c>
      <c r="P149" s="341">
        <f t="shared" si="20"/>
        <v>1991553361.4110093</v>
      </c>
      <c r="S149" t="e">
        <f>+VLOOKUP(C149,CLASIFICACION!$C$5:$G$179,5,0)</f>
        <v>#N/A</v>
      </c>
      <c r="T149" s="301" t="e">
        <f t="shared" si="19"/>
        <v>#N/A</v>
      </c>
      <c r="U149" t="str">
        <f t="shared" si="3"/>
        <v>Imputable</v>
      </c>
    </row>
    <row r="150" spans="1:21">
      <c r="A150" s="248" t="s">
        <v>1173</v>
      </c>
      <c r="B150" s="298" t="s">
        <v>584</v>
      </c>
      <c r="C150" s="298" t="s">
        <v>585</v>
      </c>
      <c r="D150" s="266">
        <v>251029.59</v>
      </c>
      <c r="E150" s="287">
        <v>7831.2583109228999</v>
      </c>
      <c r="F150" s="267" t="s">
        <v>622</v>
      </c>
      <c r="G150" s="265" t="s">
        <v>210</v>
      </c>
      <c r="H150" s="265" t="s">
        <v>211</v>
      </c>
      <c r="I150" s="266">
        <v>1965877562.98</v>
      </c>
      <c r="J150" s="268">
        <v>251029.59</v>
      </c>
      <c r="K150" s="269" t="s">
        <v>1177</v>
      </c>
      <c r="L150" s="260"/>
      <c r="M150" s="260"/>
      <c r="N150" s="261"/>
      <c r="O150" s="301">
        <f t="shared" si="21"/>
        <v>251029.59</v>
      </c>
      <c r="P150" s="341">
        <f t="shared" si="20"/>
        <v>1965877562.9750681</v>
      </c>
      <c r="S150" t="e">
        <f>+VLOOKUP(C150,CLASIFICACION!$C$5:$G$179,5,0)</f>
        <v>#N/A</v>
      </c>
      <c r="T150" s="301" t="e">
        <f t="shared" si="19"/>
        <v>#N/A</v>
      </c>
      <c r="U150" t="str">
        <f t="shared" si="3"/>
        <v>Imputable</v>
      </c>
    </row>
    <row r="151" spans="1:21">
      <c r="A151" s="248" t="s">
        <v>1173</v>
      </c>
      <c r="B151" s="298" t="s">
        <v>670</v>
      </c>
      <c r="C151" s="298" t="s">
        <v>586</v>
      </c>
      <c r="D151" s="266">
        <v>100212.18</v>
      </c>
      <c r="E151" s="287">
        <v>7831.2583109228999</v>
      </c>
      <c r="F151" s="267" t="s">
        <v>622</v>
      </c>
      <c r="G151" s="265" t="s">
        <v>210</v>
      </c>
      <c r="H151" s="265" t="s">
        <v>211</v>
      </c>
      <c r="I151" s="266">
        <v>784787467.48000002</v>
      </c>
      <c r="J151" s="268">
        <v>100212.18</v>
      </c>
      <c r="K151" s="269" t="s">
        <v>1177</v>
      </c>
      <c r="L151" s="260"/>
      <c r="M151" s="260"/>
      <c r="N151" s="251"/>
      <c r="O151" s="301">
        <f t="shared" si="21"/>
        <v>100212.18</v>
      </c>
      <c r="P151" s="341">
        <f t="shared" si="20"/>
        <v>784787467.48070157</v>
      </c>
      <c r="S151" t="e">
        <f>+VLOOKUP(C151,CLASIFICACION!$C$5:$G$179,5,0)</f>
        <v>#N/A</v>
      </c>
      <c r="T151" s="301" t="e">
        <f t="shared" si="19"/>
        <v>#N/A</v>
      </c>
      <c r="U151" t="str">
        <f t="shared" si="3"/>
        <v>Imputable</v>
      </c>
    </row>
    <row r="152" spans="1:21">
      <c r="A152" s="248" t="s">
        <v>1173</v>
      </c>
      <c r="B152" s="298" t="s">
        <v>671</v>
      </c>
      <c r="C152" s="298" t="s">
        <v>587</v>
      </c>
      <c r="D152" s="266">
        <v>100212.18</v>
      </c>
      <c r="E152" s="287">
        <v>7831.2583109228999</v>
      </c>
      <c r="F152" s="267" t="s">
        <v>622</v>
      </c>
      <c r="G152" s="265" t="s">
        <v>210</v>
      </c>
      <c r="H152" s="265" t="s">
        <v>211</v>
      </c>
      <c r="I152" s="266">
        <v>784787467.48000002</v>
      </c>
      <c r="J152" s="268">
        <v>100212.18</v>
      </c>
      <c r="K152" s="269" t="s">
        <v>1177</v>
      </c>
      <c r="L152" s="260"/>
      <c r="M152" s="260"/>
      <c r="N152" s="251"/>
      <c r="O152" s="301">
        <f t="shared" si="21"/>
        <v>100212.18</v>
      </c>
      <c r="P152" s="341">
        <f t="shared" si="20"/>
        <v>784787467.48070157</v>
      </c>
      <c r="S152" t="e">
        <f>+VLOOKUP(C152,CLASIFICACION!$C$5:$G$179,5,0)</f>
        <v>#N/A</v>
      </c>
      <c r="T152" s="301" t="e">
        <f t="shared" si="19"/>
        <v>#N/A</v>
      </c>
      <c r="U152" t="str">
        <f t="shared" si="3"/>
        <v>Imputable</v>
      </c>
    </row>
    <row r="153" spans="1:21">
      <c r="A153" s="248" t="s">
        <v>1173</v>
      </c>
      <c r="B153" s="298" t="s">
        <v>672</v>
      </c>
      <c r="C153" s="298" t="s">
        <v>588</v>
      </c>
      <c r="D153" s="266">
        <v>100212.18</v>
      </c>
      <c r="E153" s="287">
        <v>7831.2583109228999</v>
      </c>
      <c r="F153" s="267" t="s">
        <v>622</v>
      </c>
      <c r="G153" s="265" t="s">
        <v>210</v>
      </c>
      <c r="H153" s="265" t="s">
        <v>211</v>
      </c>
      <c r="I153" s="266">
        <v>784787467.48000002</v>
      </c>
      <c r="J153" s="268">
        <v>100212.18</v>
      </c>
      <c r="K153" s="269" t="s">
        <v>1177</v>
      </c>
      <c r="L153" s="260"/>
      <c r="M153" s="260"/>
      <c r="N153" s="251"/>
      <c r="O153" s="301">
        <f t="shared" si="21"/>
        <v>100212.18</v>
      </c>
      <c r="P153" s="341">
        <f t="shared" si="20"/>
        <v>784787467.48070157</v>
      </c>
      <c r="S153" t="e">
        <f>+VLOOKUP(C153,CLASIFICACION!$C$5:$G$179,5,0)</f>
        <v>#N/A</v>
      </c>
      <c r="T153" s="301" t="e">
        <f t="shared" si="19"/>
        <v>#N/A</v>
      </c>
      <c r="U153" t="str">
        <f t="shared" si="3"/>
        <v>Imputable</v>
      </c>
    </row>
    <row r="154" spans="1:21">
      <c r="A154" s="248" t="s">
        <v>1173</v>
      </c>
      <c r="B154" s="298" t="s">
        <v>673</v>
      </c>
      <c r="C154" s="298" t="s">
        <v>589</v>
      </c>
      <c r="D154" s="266">
        <v>200424.35</v>
      </c>
      <c r="E154" s="287">
        <v>7831.2583109228999</v>
      </c>
      <c r="F154" s="267" t="s">
        <v>622</v>
      </c>
      <c r="G154" s="265" t="s">
        <v>210</v>
      </c>
      <c r="H154" s="265" t="s">
        <v>211</v>
      </c>
      <c r="I154" s="266">
        <v>1569574856.6500001</v>
      </c>
      <c r="J154" s="268">
        <v>200424.35</v>
      </c>
      <c r="K154" s="269" t="s">
        <v>1177</v>
      </c>
      <c r="L154" s="260"/>
      <c r="M154" s="260"/>
      <c r="N154" s="251"/>
      <c r="O154" s="301">
        <f t="shared" si="21"/>
        <v>200424.35</v>
      </c>
      <c r="P154" s="341">
        <f t="shared" si="20"/>
        <v>1569574856.6488202</v>
      </c>
      <c r="S154" t="e">
        <f>+VLOOKUP(C154,CLASIFICACION!$C$5:$G$179,5,0)</f>
        <v>#N/A</v>
      </c>
      <c r="T154" s="301" t="e">
        <f t="shared" si="19"/>
        <v>#N/A</v>
      </c>
      <c r="U154" t="str">
        <f t="shared" si="3"/>
        <v>Imputable</v>
      </c>
    </row>
    <row r="155" spans="1:21">
      <c r="A155" s="248" t="s">
        <v>1173</v>
      </c>
      <c r="B155" s="298" t="s">
        <v>590</v>
      </c>
      <c r="C155" s="298" t="s">
        <v>591</v>
      </c>
      <c r="D155" s="266">
        <v>250430.4</v>
      </c>
      <c r="E155" s="287">
        <v>7831.2583109228999</v>
      </c>
      <c r="F155" s="267" t="s">
        <v>622</v>
      </c>
      <c r="G155" s="265" t="s">
        <v>210</v>
      </c>
      <c r="H155" s="265" t="s">
        <v>211</v>
      </c>
      <c r="I155" s="266">
        <v>1961185151.3099999</v>
      </c>
      <c r="J155" s="268">
        <v>250430.4</v>
      </c>
      <c r="K155" s="269" t="s">
        <v>1177</v>
      </c>
      <c r="L155" s="260"/>
      <c r="M155" s="260"/>
      <c r="N155" s="261"/>
      <c r="O155" s="301">
        <f t="shared" si="21"/>
        <v>250430.4</v>
      </c>
      <c r="P155" s="341">
        <f t="shared" si="20"/>
        <v>1961185151.3077462</v>
      </c>
      <c r="S155" t="e">
        <f>+VLOOKUP(C155,CLASIFICACION!$C$5:$G$179,5,0)</f>
        <v>#N/A</v>
      </c>
      <c r="T155" s="301" t="e">
        <f t="shared" si="19"/>
        <v>#N/A</v>
      </c>
      <c r="U155" t="str">
        <f t="shared" si="3"/>
        <v>Imputable</v>
      </c>
    </row>
    <row r="156" spans="1:21">
      <c r="A156" s="248" t="s">
        <v>1173</v>
      </c>
      <c r="B156" s="298" t="s">
        <v>592</v>
      </c>
      <c r="C156" s="298" t="s">
        <v>593</v>
      </c>
      <c r="D156" s="266">
        <v>250430.4</v>
      </c>
      <c r="E156" s="287">
        <v>7831.2583109228999</v>
      </c>
      <c r="F156" s="267" t="s">
        <v>622</v>
      </c>
      <c r="G156" s="265" t="s">
        <v>210</v>
      </c>
      <c r="H156" s="265" t="s">
        <v>211</v>
      </c>
      <c r="I156" s="266">
        <v>1961185151.3099999</v>
      </c>
      <c r="J156" s="268">
        <v>250430.4</v>
      </c>
      <c r="K156" s="269" t="s">
        <v>1177</v>
      </c>
      <c r="L156" s="260"/>
      <c r="M156" s="260"/>
      <c r="N156" s="251"/>
      <c r="O156" s="301">
        <f t="shared" si="21"/>
        <v>250430.4</v>
      </c>
      <c r="P156" s="341">
        <f t="shared" si="20"/>
        <v>1961185151.3077462</v>
      </c>
      <c r="S156" t="e">
        <f>+VLOOKUP(C156,CLASIFICACION!$C$5:$G$179,5,0)</f>
        <v>#N/A</v>
      </c>
      <c r="T156" s="301" t="e">
        <f t="shared" si="19"/>
        <v>#N/A</v>
      </c>
      <c r="U156" t="str">
        <f t="shared" si="3"/>
        <v>Imputable</v>
      </c>
    </row>
    <row r="157" spans="1:21">
      <c r="A157" s="248" t="s">
        <v>1173</v>
      </c>
      <c r="B157" s="298" t="s">
        <v>594</v>
      </c>
      <c r="C157" s="298" t="s">
        <v>595</v>
      </c>
      <c r="D157" s="266">
        <v>250430.4</v>
      </c>
      <c r="E157" s="287">
        <v>7831.2583109228999</v>
      </c>
      <c r="F157" s="267" t="s">
        <v>622</v>
      </c>
      <c r="G157" s="265" t="s">
        <v>210</v>
      </c>
      <c r="H157" s="265" t="s">
        <v>211</v>
      </c>
      <c r="I157" s="266">
        <v>1961185151.3099999</v>
      </c>
      <c r="J157" s="268">
        <v>250430.4</v>
      </c>
      <c r="K157" s="269" t="s">
        <v>1177</v>
      </c>
      <c r="L157" s="260"/>
      <c r="M157" s="260"/>
      <c r="N157" s="251"/>
      <c r="O157" s="301">
        <f t="shared" si="21"/>
        <v>250430.4</v>
      </c>
      <c r="P157" s="341">
        <f t="shared" si="20"/>
        <v>1961185151.3077462</v>
      </c>
      <c r="S157" t="e">
        <f>+VLOOKUP(C157,CLASIFICACION!$C$5:$G$179,5,0)</f>
        <v>#N/A</v>
      </c>
      <c r="T157" s="301" t="e">
        <f t="shared" si="19"/>
        <v>#N/A</v>
      </c>
      <c r="U157" t="str">
        <f t="shared" si="3"/>
        <v>Imputable</v>
      </c>
    </row>
    <row r="158" spans="1:21">
      <c r="A158" s="248" t="s">
        <v>1173</v>
      </c>
      <c r="B158" s="298" t="s">
        <v>596</v>
      </c>
      <c r="C158" s="298" t="s">
        <v>597</v>
      </c>
      <c r="D158" s="266">
        <v>250430.4</v>
      </c>
      <c r="E158" s="287">
        <v>7831.2583109228999</v>
      </c>
      <c r="F158" s="267" t="s">
        <v>622</v>
      </c>
      <c r="G158" s="265" t="s">
        <v>210</v>
      </c>
      <c r="H158" s="265" t="s">
        <v>211</v>
      </c>
      <c r="I158" s="266">
        <v>1961185151.3099999</v>
      </c>
      <c r="J158" s="268">
        <v>250430.4</v>
      </c>
      <c r="K158" s="269" t="s">
        <v>1177</v>
      </c>
      <c r="L158" s="260"/>
      <c r="M158" s="260"/>
      <c r="N158" s="261"/>
      <c r="O158" s="301">
        <f t="shared" si="21"/>
        <v>250430.4</v>
      </c>
      <c r="P158" s="341">
        <f t="shared" si="20"/>
        <v>1961185151.3077462</v>
      </c>
      <c r="S158" t="e">
        <f>+VLOOKUP(C158,CLASIFICACION!$C$5:$G$179,5,0)</f>
        <v>#N/A</v>
      </c>
      <c r="T158" s="301" t="e">
        <f t="shared" si="19"/>
        <v>#N/A</v>
      </c>
      <c r="U158" t="str">
        <f t="shared" si="3"/>
        <v>Imputable</v>
      </c>
    </row>
    <row r="159" spans="1:21">
      <c r="A159" s="248" t="s">
        <v>1173</v>
      </c>
      <c r="B159" s="298" t="s">
        <v>598</v>
      </c>
      <c r="C159" s="298" t="s">
        <v>599</v>
      </c>
      <c r="D159" s="266">
        <v>250430.4</v>
      </c>
      <c r="E159" s="287">
        <v>7831.2583109228999</v>
      </c>
      <c r="F159" s="267" t="s">
        <v>622</v>
      </c>
      <c r="G159" s="265" t="s">
        <v>210</v>
      </c>
      <c r="H159" s="265" t="s">
        <v>211</v>
      </c>
      <c r="I159" s="266">
        <v>1961185151.3099999</v>
      </c>
      <c r="J159" s="268">
        <v>250430.4</v>
      </c>
      <c r="K159" s="269" t="s">
        <v>1177</v>
      </c>
      <c r="L159" s="260"/>
      <c r="M159" s="260"/>
      <c r="N159" s="251"/>
      <c r="O159" s="301">
        <f t="shared" si="21"/>
        <v>250430.4</v>
      </c>
      <c r="P159" s="341">
        <f t="shared" si="20"/>
        <v>1961185151.3077462</v>
      </c>
      <c r="S159" t="e">
        <f>+VLOOKUP(C159,CLASIFICACION!$C$5:$G$179,5,0)</f>
        <v>#N/A</v>
      </c>
      <c r="T159" s="301" t="e">
        <f t="shared" si="19"/>
        <v>#N/A</v>
      </c>
      <c r="U159" t="str">
        <f t="shared" si="3"/>
        <v>Imputable</v>
      </c>
    </row>
    <row r="160" spans="1:21">
      <c r="A160" s="248" t="s">
        <v>1173</v>
      </c>
      <c r="B160" s="298" t="s">
        <v>600</v>
      </c>
      <c r="C160" s="298" t="s">
        <v>601</v>
      </c>
      <c r="D160" s="266">
        <v>250430.4</v>
      </c>
      <c r="E160" s="287">
        <v>7831.2583109228999</v>
      </c>
      <c r="F160" s="267" t="s">
        <v>622</v>
      </c>
      <c r="G160" s="265" t="s">
        <v>210</v>
      </c>
      <c r="H160" s="265" t="s">
        <v>211</v>
      </c>
      <c r="I160" s="266">
        <v>1961185151.3099999</v>
      </c>
      <c r="J160" s="268">
        <v>250430.4</v>
      </c>
      <c r="K160" s="269" t="s">
        <v>1177</v>
      </c>
      <c r="L160" s="260"/>
      <c r="M160" s="260"/>
      <c r="N160" s="251"/>
      <c r="O160" s="301">
        <f t="shared" si="21"/>
        <v>250430.4</v>
      </c>
      <c r="P160" s="341">
        <f t="shared" si="20"/>
        <v>1961185151.3077462</v>
      </c>
      <c r="S160" t="e">
        <f>+VLOOKUP(C160,CLASIFICACION!$C$5:$G$179,5,0)</f>
        <v>#N/A</v>
      </c>
      <c r="T160" s="301" t="e">
        <f t="shared" si="19"/>
        <v>#N/A</v>
      </c>
      <c r="U160" t="str">
        <f t="shared" si="3"/>
        <v>Imputable</v>
      </c>
    </row>
    <row r="161" spans="1:21">
      <c r="A161" s="248" t="s">
        <v>1173</v>
      </c>
      <c r="B161" s="298" t="s">
        <v>602</v>
      </c>
      <c r="C161" s="298" t="s">
        <v>603</v>
      </c>
      <c r="D161" s="266">
        <v>200272.26</v>
      </c>
      <c r="E161" s="287">
        <v>7831.2583109228999</v>
      </c>
      <c r="F161" s="267" t="s">
        <v>622</v>
      </c>
      <c r="G161" s="265" t="s">
        <v>210</v>
      </c>
      <c r="H161" s="265" t="s">
        <v>211</v>
      </c>
      <c r="I161" s="266">
        <v>1568383800.5699999</v>
      </c>
      <c r="J161" s="268">
        <v>200272.26</v>
      </c>
      <c r="K161" s="269" t="s">
        <v>1177</v>
      </c>
      <c r="L161" s="260"/>
      <c r="M161" s="260"/>
      <c r="N161" s="251"/>
      <c r="O161" s="301">
        <f t="shared" si="21"/>
        <v>200272.26</v>
      </c>
      <c r="P161" s="341">
        <f t="shared" si="20"/>
        <v>1568383800.5723119</v>
      </c>
      <c r="S161" t="e">
        <f>+VLOOKUP(C161,CLASIFICACION!$C$5:$G$179,5,0)</f>
        <v>#N/A</v>
      </c>
      <c r="T161" s="301" t="e">
        <f t="shared" si="19"/>
        <v>#N/A</v>
      </c>
      <c r="U161" t="str">
        <f t="shared" si="3"/>
        <v>Imputable</v>
      </c>
    </row>
    <row r="162" spans="1:21">
      <c r="A162" s="248" t="s">
        <v>1173</v>
      </c>
      <c r="B162" s="298" t="s">
        <v>604</v>
      </c>
      <c r="C162" s="298" t="s">
        <v>605</v>
      </c>
      <c r="D162" s="266">
        <v>200272.26</v>
      </c>
      <c r="E162" s="287">
        <v>7831.2583109228999</v>
      </c>
      <c r="F162" s="267" t="s">
        <v>622</v>
      </c>
      <c r="G162" s="265" t="s">
        <v>210</v>
      </c>
      <c r="H162" s="265" t="s">
        <v>211</v>
      </c>
      <c r="I162" s="266">
        <v>1568383800.5699999</v>
      </c>
      <c r="J162" s="268">
        <v>200272.26</v>
      </c>
      <c r="K162" s="269" t="s">
        <v>1177</v>
      </c>
      <c r="L162" s="260"/>
      <c r="M162" s="260"/>
      <c r="N162" s="251"/>
      <c r="O162" s="301">
        <f t="shared" si="21"/>
        <v>200272.26</v>
      </c>
      <c r="P162" s="341">
        <f t="shared" si="20"/>
        <v>1568383800.5723119</v>
      </c>
      <c r="S162" t="e">
        <f>+VLOOKUP(C162,CLASIFICACION!$C$5:$G$179,5,0)</f>
        <v>#N/A</v>
      </c>
      <c r="T162" s="301" t="e">
        <f t="shared" si="19"/>
        <v>#N/A</v>
      </c>
      <c r="U162" t="str">
        <f t="shared" si="3"/>
        <v>Imputable</v>
      </c>
    </row>
    <row r="163" spans="1:21">
      <c r="A163" s="248" t="s">
        <v>1173</v>
      </c>
      <c r="B163" s="298" t="s">
        <v>606</v>
      </c>
      <c r="C163" s="298" t="s">
        <v>607</v>
      </c>
      <c r="D163" s="266">
        <v>200272.26</v>
      </c>
      <c r="E163" s="287">
        <v>7831.2583109228999</v>
      </c>
      <c r="F163" s="267" t="s">
        <v>622</v>
      </c>
      <c r="G163" s="265" t="s">
        <v>210</v>
      </c>
      <c r="H163" s="265" t="s">
        <v>211</v>
      </c>
      <c r="I163" s="266">
        <v>1568383800.5699999</v>
      </c>
      <c r="J163" s="268">
        <v>200272.26</v>
      </c>
      <c r="K163" s="269" t="s">
        <v>1177</v>
      </c>
      <c r="L163" s="260"/>
      <c r="M163" s="260"/>
      <c r="N163" s="251"/>
      <c r="O163" s="301">
        <f t="shared" si="21"/>
        <v>200272.26</v>
      </c>
      <c r="P163" s="341">
        <f t="shared" si="20"/>
        <v>1568383800.5723119</v>
      </c>
      <c r="S163" t="e">
        <f>+VLOOKUP(C163,CLASIFICACION!$C$5:$G$179,5,0)</f>
        <v>#N/A</v>
      </c>
      <c r="T163" s="301" t="e">
        <f t="shared" si="19"/>
        <v>#N/A</v>
      </c>
      <c r="U163" t="str">
        <f t="shared" si="3"/>
        <v>Imputable</v>
      </c>
    </row>
    <row r="164" spans="1:21">
      <c r="A164" s="248" t="s">
        <v>1173</v>
      </c>
      <c r="B164" s="298" t="s">
        <v>674</v>
      </c>
      <c r="C164" s="298" t="s">
        <v>675</v>
      </c>
      <c r="D164" s="266">
        <v>25411.41</v>
      </c>
      <c r="E164" s="287">
        <v>7831.2583109228999</v>
      </c>
      <c r="F164" s="267" t="s">
        <v>622</v>
      </c>
      <c r="G164" s="265" t="s">
        <v>210</v>
      </c>
      <c r="H164" s="265" t="s">
        <v>211</v>
      </c>
      <c r="I164" s="266">
        <v>199003315.75</v>
      </c>
      <c r="J164" s="268">
        <v>25411.41</v>
      </c>
      <c r="K164" s="269" t="s">
        <v>1177</v>
      </c>
      <c r="L164" s="260"/>
      <c r="M164" s="260"/>
      <c r="N164" s="261"/>
      <c r="O164" s="301">
        <f t="shared" si="21"/>
        <v>25411.41</v>
      </c>
      <c r="P164" s="341">
        <f t="shared" si="20"/>
        <v>199003315.7547693</v>
      </c>
      <c r="S164" t="e">
        <f>+VLOOKUP(C164,CLASIFICACION!$C$5:$G$179,5,0)</f>
        <v>#N/A</v>
      </c>
      <c r="T164" s="301" t="e">
        <f t="shared" ref="T164:T227" si="22">+O164-S164</f>
        <v>#N/A</v>
      </c>
      <c r="U164" t="str">
        <f t="shared" ref="U164:U282" si="23">+A164</f>
        <v>Imputable</v>
      </c>
    </row>
    <row r="165" spans="1:21">
      <c r="A165" s="248" t="s">
        <v>1173</v>
      </c>
      <c r="B165" s="298" t="s">
        <v>676</v>
      </c>
      <c r="C165" s="298" t="s">
        <v>677</v>
      </c>
      <c r="D165" s="266">
        <v>25411.41</v>
      </c>
      <c r="E165" s="287">
        <v>7831.2583109228999</v>
      </c>
      <c r="F165" s="267" t="s">
        <v>622</v>
      </c>
      <c r="G165" s="265" t="s">
        <v>210</v>
      </c>
      <c r="H165" s="265" t="s">
        <v>211</v>
      </c>
      <c r="I165" s="266">
        <v>199003315.75</v>
      </c>
      <c r="J165" s="268">
        <v>25411.41</v>
      </c>
      <c r="K165" s="269" t="s">
        <v>1177</v>
      </c>
      <c r="L165" s="260"/>
      <c r="M165" s="260"/>
      <c r="N165" s="251"/>
      <c r="O165" s="301">
        <f t="shared" si="21"/>
        <v>25411.41</v>
      </c>
      <c r="P165" s="341">
        <f t="shared" si="20"/>
        <v>199003315.7547693</v>
      </c>
      <c r="S165" t="e">
        <f>+VLOOKUP(C165,CLASIFICACION!$C$5:$G$179,5,0)</f>
        <v>#N/A</v>
      </c>
      <c r="T165" s="301" t="e">
        <f t="shared" si="22"/>
        <v>#N/A</v>
      </c>
      <c r="U165" t="str">
        <f t="shared" si="23"/>
        <v>Imputable</v>
      </c>
    </row>
    <row r="166" spans="1:21">
      <c r="A166" s="248" t="s">
        <v>1173</v>
      </c>
      <c r="B166" s="298" t="s">
        <v>678</v>
      </c>
      <c r="C166" s="298" t="s">
        <v>679</v>
      </c>
      <c r="D166" s="266">
        <v>25411.41</v>
      </c>
      <c r="E166" s="287">
        <v>7831.2583109228999</v>
      </c>
      <c r="F166" s="267" t="s">
        <v>622</v>
      </c>
      <c r="G166" s="265" t="s">
        <v>210</v>
      </c>
      <c r="H166" s="265" t="s">
        <v>211</v>
      </c>
      <c r="I166" s="266">
        <v>199003315.75</v>
      </c>
      <c r="J166" s="268">
        <v>25411.41</v>
      </c>
      <c r="K166" s="269" t="s">
        <v>1177</v>
      </c>
      <c r="L166" s="260"/>
      <c r="M166" s="260"/>
      <c r="N166" s="251"/>
      <c r="O166" s="301">
        <f t="shared" si="21"/>
        <v>25411.41</v>
      </c>
      <c r="P166" s="341">
        <f t="shared" si="20"/>
        <v>199003315.7547693</v>
      </c>
      <c r="S166" t="e">
        <f>+VLOOKUP(C166,CLASIFICACION!$C$5:$G$179,5,0)</f>
        <v>#N/A</v>
      </c>
      <c r="T166" s="301" t="e">
        <f t="shared" si="22"/>
        <v>#N/A</v>
      </c>
      <c r="U166" t="str">
        <f t="shared" si="23"/>
        <v>Imputable</v>
      </c>
    </row>
    <row r="167" spans="1:21">
      <c r="A167" s="248" t="s">
        <v>1173</v>
      </c>
      <c r="B167" s="298" t="s">
        <v>680</v>
      </c>
      <c r="C167" s="298" t="s">
        <v>681</v>
      </c>
      <c r="D167" s="266">
        <v>25411.41</v>
      </c>
      <c r="E167" s="287">
        <v>7831.2583109228999</v>
      </c>
      <c r="F167" s="267" t="s">
        <v>622</v>
      </c>
      <c r="G167" s="265" t="s">
        <v>210</v>
      </c>
      <c r="H167" s="265" t="s">
        <v>211</v>
      </c>
      <c r="I167" s="266">
        <v>199003315.75</v>
      </c>
      <c r="J167" s="268">
        <v>25411.41</v>
      </c>
      <c r="K167" s="269" t="s">
        <v>1177</v>
      </c>
      <c r="L167" s="260"/>
      <c r="M167" s="260"/>
      <c r="N167" s="251"/>
      <c r="O167" s="301">
        <f t="shared" si="21"/>
        <v>25411.41</v>
      </c>
      <c r="P167" s="341">
        <f t="shared" si="20"/>
        <v>199003315.7547693</v>
      </c>
      <c r="S167" t="e">
        <f>+VLOOKUP(C167,CLASIFICACION!$C$5:$G$179,5,0)</f>
        <v>#N/A</v>
      </c>
      <c r="T167" s="301" t="e">
        <f t="shared" si="22"/>
        <v>#N/A</v>
      </c>
      <c r="U167" t="str">
        <f t="shared" si="23"/>
        <v>Imputable</v>
      </c>
    </row>
    <row r="168" spans="1:21">
      <c r="A168" s="248" t="s">
        <v>1173</v>
      </c>
      <c r="B168" s="298" t="s">
        <v>682</v>
      </c>
      <c r="C168" s="298" t="s">
        <v>683</v>
      </c>
      <c r="D168" s="266">
        <v>25411.41</v>
      </c>
      <c r="E168" s="287">
        <v>7831.2583109228999</v>
      </c>
      <c r="F168" s="267" t="s">
        <v>622</v>
      </c>
      <c r="G168" s="265" t="s">
        <v>210</v>
      </c>
      <c r="H168" s="265" t="s">
        <v>211</v>
      </c>
      <c r="I168" s="266">
        <v>199003315.75</v>
      </c>
      <c r="J168" s="268">
        <v>25411.41</v>
      </c>
      <c r="K168" s="269" t="s">
        <v>1177</v>
      </c>
      <c r="L168" s="260"/>
      <c r="M168" s="260"/>
      <c r="N168" s="251"/>
      <c r="O168" s="301">
        <f t="shared" si="21"/>
        <v>25411.41</v>
      </c>
      <c r="P168" s="341">
        <f t="shared" si="20"/>
        <v>199003315.7547693</v>
      </c>
      <c r="S168" t="e">
        <f>+VLOOKUP(C168,CLASIFICACION!$C$5:$G$179,5,0)</f>
        <v>#N/A</v>
      </c>
      <c r="T168" s="301" t="e">
        <f t="shared" si="22"/>
        <v>#N/A</v>
      </c>
      <c r="U168" t="str">
        <f t="shared" si="23"/>
        <v>Imputable</v>
      </c>
    </row>
    <row r="169" spans="1:21">
      <c r="A169" s="248" t="s">
        <v>1173</v>
      </c>
      <c r="B169" s="298" t="s">
        <v>684</v>
      </c>
      <c r="C169" s="298" t="s">
        <v>685</v>
      </c>
      <c r="D169" s="266">
        <v>25411.41</v>
      </c>
      <c r="E169" s="287">
        <v>7831.2583109228999</v>
      </c>
      <c r="F169" s="267" t="s">
        <v>622</v>
      </c>
      <c r="G169" s="265" t="s">
        <v>210</v>
      </c>
      <c r="H169" s="265" t="s">
        <v>211</v>
      </c>
      <c r="I169" s="266">
        <v>199003315.75</v>
      </c>
      <c r="J169" s="268">
        <v>25411.41</v>
      </c>
      <c r="K169" s="269" t="s">
        <v>1177</v>
      </c>
      <c r="L169" s="260"/>
      <c r="M169" s="260"/>
      <c r="N169" s="251"/>
      <c r="O169" s="301">
        <f t="shared" si="21"/>
        <v>25411.41</v>
      </c>
      <c r="P169" s="341">
        <f t="shared" si="20"/>
        <v>199003315.7547693</v>
      </c>
      <c r="S169" t="e">
        <f>+VLOOKUP(C169,CLASIFICACION!$C$5:$G$179,5,0)</f>
        <v>#N/A</v>
      </c>
      <c r="T169" s="301" t="e">
        <f t="shared" si="22"/>
        <v>#N/A</v>
      </c>
      <c r="U169" t="str">
        <f t="shared" si="23"/>
        <v>Imputable</v>
      </c>
    </row>
    <row r="170" spans="1:21">
      <c r="A170" s="248" t="s">
        <v>1173</v>
      </c>
      <c r="B170" s="298" t="s">
        <v>686</v>
      </c>
      <c r="C170" s="298" t="s">
        <v>687</v>
      </c>
      <c r="D170" s="266">
        <v>25411.41</v>
      </c>
      <c r="E170" s="287">
        <v>7831.2583109228999</v>
      </c>
      <c r="F170" s="267" t="s">
        <v>622</v>
      </c>
      <c r="G170" s="265" t="s">
        <v>210</v>
      </c>
      <c r="H170" s="265" t="s">
        <v>211</v>
      </c>
      <c r="I170" s="266">
        <v>199003315.75</v>
      </c>
      <c r="J170" s="268">
        <v>25411.41</v>
      </c>
      <c r="K170" s="269" t="s">
        <v>1177</v>
      </c>
      <c r="L170" s="260"/>
      <c r="M170" s="260"/>
      <c r="N170" s="251"/>
      <c r="O170" s="301">
        <f t="shared" si="21"/>
        <v>25411.41</v>
      </c>
      <c r="P170" s="341">
        <f t="shared" si="20"/>
        <v>199003315.7547693</v>
      </c>
      <c r="S170" t="e">
        <f>+VLOOKUP(C170,CLASIFICACION!$C$5:$G$179,5,0)</f>
        <v>#N/A</v>
      </c>
      <c r="T170" s="301" t="e">
        <f t="shared" si="22"/>
        <v>#N/A</v>
      </c>
      <c r="U170" t="str">
        <f t="shared" si="23"/>
        <v>Imputable</v>
      </c>
    </row>
    <row r="171" spans="1:21">
      <c r="A171" s="248" t="s">
        <v>1173</v>
      </c>
      <c r="B171" s="298" t="s">
        <v>688</v>
      </c>
      <c r="C171" s="298" t="s">
        <v>689</v>
      </c>
      <c r="D171" s="266">
        <v>25411.41</v>
      </c>
      <c r="E171" s="287">
        <v>7831.2583109228999</v>
      </c>
      <c r="F171" s="267" t="s">
        <v>622</v>
      </c>
      <c r="G171" s="265" t="s">
        <v>210</v>
      </c>
      <c r="H171" s="265" t="s">
        <v>211</v>
      </c>
      <c r="I171" s="266">
        <v>199003315.75</v>
      </c>
      <c r="J171" s="268">
        <v>25411.41</v>
      </c>
      <c r="K171" s="269" t="s">
        <v>1177</v>
      </c>
      <c r="L171" s="260"/>
      <c r="M171" s="260"/>
      <c r="N171" s="251"/>
      <c r="O171" s="301">
        <f t="shared" si="21"/>
        <v>25411.41</v>
      </c>
      <c r="P171" s="341">
        <f t="shared" si="20"/>
        <v>199003315.7547693</v>
      </c>
      <c r="S171" t="e">
        <f>+VLOOKUP(C171,CLASIFICACION!$C$5:$G$179,5,0)</f>
        <v>#N/A</v>
      </c>
      <c r="T171" s="301" t="e">
        <f t="shared" si="22"/>
        <v>#N/A</v>
      </c>
      <c r="U171" t="str">
        <f t="shared" si="23"/>
        <v>Imputable</v>
      </c>
    </row>
    <row r="172" spans="1:21">
      <c r="A172" s="248" t="s">
        <v>1173</v>
      </c>
      <c r="B172" s="298" t="s">
        <v>690</v>
      </c>
      <c r="C172" s="298" t="s">
        <v>691</v>
      </c>
      <c r="D172" s="266">
        <v>25411.41</v>
      </c>
      <c r="E172" s="287">
        <v>7831.2583109228999</v>
      </c>
      <c r="F172" s="267" t="s">
        <v>622</v>
      </c>
      <c r="G172" s="265" t="s">
        <v>210</v>
      </c>
      <c r="H172" s="265" t="s">
        <v>211</v>
      </c>
      <c r="I172" s="266">
        <v>199003315.75</v>
      </c>
      <c r="J172" s="268">
        <v>25411.41</v>
      </c>
      <c r="K172" s="269" t="s">
        <v>1177</v>
      </c>
      <c r="L172" s="260"/>
      <c r="M172" s="260"/>
      <c r="N172" s="251"/>
      <c r="O172" s="301">
        <f t="shared" si="21"/>
        <v>25411.41</v>
      </c>
      <c r="P172" s="341">
        <f t="shared" si="20"/>
        <v>199003315.7547693</v>
      </c>
      <c r="S172" t="e">
        <f>+VLOOKUP(C172,CLASIFICACION!$C$5:$G$179,5,0)</f>
        <v>#N/A</v>
      </c>
      <c r="T172" s="301" t="e">
        <f t="shared" si="22"/>
        <v>#N/A</v>
      </c>
      <c r="U172" t="str">
        <f t="shared" si="23"/>
        <v>Imputable</v>
      </c>
    </row>
    <row r="173" spans="1:21">
      <c r="A173" s="248" t="s">
        <v>1173</v>
      </c>
      <c r="B173" s="298" t="s">
        <v>692</v>
      </c>
      <c r="C173" s="298" t="s">
        <v>693</v>
      </c>
      <c r="D173" s="266">
        <v>25411.41</v>
      </c>
      <c r="E173" s="287">
        <v>7831.2583109228999</v>
      </c>
      <c r="F173" s="267" t="s">
        <v>622</v>
      </c>
      <c r="G173" s="265" t="s">
        <v>210</v>
      </c>
      <c r="H173" s="265" t="s">
        <v>211</v>
      </c>
      <c r="I173" s="266">
        <v>199003315.75</v>
      </c>
      <c r="J173" s="268">
        <v>25411.41</v>
      </c>
      <c r="K173" s="269" t="s">
        <v>1177</v>
      </c>
      <c r="L173" s="260"/>
      <c r="M173" s="260"/>
      <c r="N173" s="251"/>
      <c r="O173" s="301">
        <f t="shared" si="21"/>
        <v>25411.41</v>
      </c>
      <c r="P173" s="341">
        <f t="shared" si="20"/>
        <v>199003315.7547693</v>
      </c>
      <c r="S173" t="e">
        <f>+VLOOKUP(C173,CLASIFICACION!$C$5:$G$179,5,0)</f>
        <v>#N/A</v>
      </c>
      <c r="T173" s="301" t="e">
        <f t="shared" si="22"/>
        <v>#N/A</v>
      </c>
      <c r="U173" t="str">
        <f t="shared" si="23"/>
        <v>Imputable</v>
      </c>
    </row>
    <row r="174" spans="1:21">
      <c r="A174" s="248" t="s">
        <v>1173</v>
      </c>
      <c r="B174" s="298" t="s">
        <v>694</v>
      </c>
      <c r="C174" s="298" t="s">
        <v>695</v>
      </c>
      <c r="D174" s="266">
        <v>25411.41</v>
      </c>
      <c r="E174" s="287">
        <v>7831.2583109228999</v>
      </c>
      <c r="F174" s="267" t="s">
        <v>622</v>
      </c>
      <c r="G174" s="265" t="s">
        <v>210</v>
      </c>
      <c r="H174" s="265" t="s">
        <v>211</v>
      </c>
      <c r="I174" s="266">
        <v>199003315.75</v>
      </c>
      <c r="J174" s="268">
        <v>25411.41</v>
      </c>
      <c r="K174" s="269" t="s">
        <v>1177</v>
      </c>
      <c r="L174" s="260"/>
      <c r="M174" s="260"/>
      <c r="N174" s="251"/>
      <c r="O174" s="301">
        <f t="shared" si="21"/>
        <v>25411.41</v>
      </c>
      <c r="P174" s="341">
        <f t="shared" si="20"/>
        <v>199003315.7547693</v>
      </c>
      <c r="S174" t="e">
        <f>+VLOOKUP(C174,CLASIFICACION!$C$5:$G$179,5,0)</f>
        <v>#N/A</v>
      </c>
      <c r="T174" s="301" t="e">
        <f t="shared" si="22"/>
        <v>#N/A</v>
      </c>
      <c r="U174" t="str">
        <f t="shared" si="23"/>
        <v>Imputable</v>
      </c>
    </row>
    <row r="175" spans="1:21">
      <c r="A175" s="248" t="s">
        <v>1173</v>
      </c>
      <c r="B175" s="298" t="s">
        <v>696</v>
      </c>
      <c r="C175" s="298" t="s">
        <v>697</v>
      </c>
      <c r="D175" s="266">
        <v>25411.41</v>
      </c>
      <c r="E175" s="287">
        <v>7831.2583109228999</v>
      </c>
      <c r="F175" s="267" t="s">
        <v>622</v>
      </c>
      <c r="G175" s="265" t="s">
        <v>210</v>
      </c>
      <c r="H175" s="265" t="s">
        <v>211</v>
      </c>
      <c r="I175" s="266">
        <v>199003315.75</v>
      </c>
      <c r="J175" s="268">
        <v>25411.41</v>
      </c>
      <c r="K175" s="269" t="s">
        <v>1177</v>
      </c>
      <c r="L175" s="260"/>
      <c r="M175" s="260"/>
      <c r="N175" s="251"/>
      <c r="O175" s="301">
        <f t="shared" si="21"/>
        <v>25411.41</v>
      </c>
      <c r="P175" s="341">
        <f t="shared" si="20"/>
        <v>199003315.7547693</v>
      </c>
      <c r="S175" t="e">
        <f>+VLOOKUP(C175,CLASIFICACION!$C$5:$G$179,5,0)</f>
        <v>#N/A</v>
      </c>
      <c r="T175" s="301" t="e">
        <f t="shared" si="22"/>
        <v>#N/A</v>
      </c>
      <c r="U175" t="str">
        <f t="shared" si="23"/>
        <v>Imputable</v>
      </c>
    </row>
    <row r="176" spans="1:21">
      <c r="A176" s="248" t="s">
        <v>1173</v>
      </c>
      <c r="B176" s="298" t="s">
        <v>698</v>
      </c>
      <c r="C176" s="298" t="s">
        <v>699</v>
      </c>
      <c r="D176" s="266">
        <v>25411.41</v>
      </c>
      <c r="E176" s="287">
        <v>7831.2583109228999</v>
      </c>
      <c r="F176" s="267" t="s">
        <v>622</v>
      </c>
      <c r="G176" s="265" t="s">
        <v>210</v>
      </c>
      <c r="H176" s="265" t="s">
        <v>211</v>
      </c>
      <c r="I176" s="266">
        <v>199003315.75</v>
      </c>
      <c r="J176" s="268">
        <v>25411.41</v>
      </c>
      <c r="K176" s="269" t="s">
        <v>1177</v>
      </c>
      <c r="L176" s="260"/>
      <c r="M176" s="260"/>
      <c r="N176" s="251"/>
      <c r="O176" s="301">
        <f t="shared" si="21"/>
        <v>25411.41</v>
      </c>
      <c r="P176" s="341">
        <f t="shared" si="20"/>
        <v>199003315.7547693</v>
      </c>
      <c r="S176" t="e">
        <f>+VLOOKUP(C176,CLASIFICACION!$C$5:$G$179,5,0)</f>
        <v>#N/A</v>
      </c>
      <c r="T176" s="301" t="e">
        <f t="shared" si="22"/>
        <v>#N/A</v>
      </c>
      <c r="U176" t="str">
        <f t="shared" si="23"/>
        <v>Imputable</v>
      </c>
    </row>
    <row r="177" spans="1:21">
      <c r="A177" s="248" t="s">
        <v>1173</v>
      </c>
      <c r="B177" s="298" t="s">
        <v>700</v>
      </c>
      <c r="C177" s="298" t="s">
        <v>701</v>
      </c>
      <c r="D177" s="266">
        <v>25411.41</v>
      </c>
      <c r="E177" s="287">
        <v>7831.2583109228999</v>
      </c>
      <c r="F177" s="267" t="s">
        <v>622</v>
      </c>
      <c r="G177" s="265" t="s">
        <v>210</v>
      </c>
      <c r="H177" s="265" t="s">
        <v>211</v>
      </c>
      <c r="I177" s="266">
        <v>199003315.75</v>
      </c>
      <c r="J177" s="268">
        <v>25411.41</v>
      </c>
      <c r="K177" s="269" t="s">
        <v>1177</v>
      </c>
      <c r="L177" s="260"/>
      <c r="M177" s="260"/>
      <c r="N177" s="251"/>
      <c r="O177" s="301">
        <f t="shared" si="21"/>
        <v>25411.41</v>
      </c>
      <c r="P177" s="341">
        <f t="shared" si="20"/>
        <v>199003315.7547693</v>
      </c>
      <c r="S177" t="e">
        <f>+VLOOKUP(C177,CLASIFICACION!$C$5:$G$179,5,0)</f>
        <v>#N/A</v>
      </c>
      <c r="T177" s="301" t="e">
        <f t="shared" si="22"/>
        <v>#N/A</v>
      </c>
      <c r="U177" t="str">
        <f t="shared" si="23"/>
        <v>Imputable</v>
      </c>
    </row>
    <row r="178" spans="1:21">
      <c r="A178" s="248" t="s">
        <v>1173</v>
      </c>
      <c r="B178" s="298" t="s">
        <v>702</v>
      </c>
      <c r="C178" s="298" t="s">
        <v>703</v>
      </c>
      <c r="D178" s="266">
        <v>25411.41</v>
      </c>
      <c r="E178" s="287">
        <v>7831.2583109228999</v>
      </c>
      <c r="F178" s="267" t="s">
        <v>622</v>
      </c>
      <c r="G178" s="265" t="s">
        <v>210</v>
      </c>
      <c r="H178" s="265" t="s">
        <v>211</v>
      </c>
      <c r="I178" s="266">
        <v>199003315.75</v>
      </c>
      <c r="J178" s="268">
        <v>25411.41</v>
      </c>
      <c r="K178" s="269" t="s">
        <v>1177</v>
      </c>
      <c r="L178" s="260"/>
      <c r="M178" s="260"/>
      <c r="N178" s="251"/>
      <c r="O178" s="301">
        <f t="shared" si="21"/>
        <v>25411.41</v>
      </c>
      <c r="P178" s="341">
        <f t="shared" si="20"/>
        <v>199003315.7547693</v>
      </c>
      <c r="S178" t="e">
        <f>+VLOOKUP(C178,CLASIFICACION!$C$5:$G$179,5,0)</f>
        <v>#N/A</v>
      </c>
      <c r="T178" s="301" t="e">
        <f t="shared" si="22"/>
        <v>#N/A</v>
      </c>
      <c r="U178" t="str">
        <f t="shared" si="23"/>
        <v>Imputable</v>
      </c>
    </row>
    <row r="179" spans="1:21">
      <c r="A179" s="248" t="s">
        <v>1173</v>
      </c>
      <c r="B179" s="298" t="s">
        <v>704</v>
      </c>
      <c r="C179" s="298" t="s">
        <v>705</v>
      </c>
      <c r="D179" s="266">
        <v>25411.41</v>
      </c>
      <c r="E179" s="287">
        <v>7831.2583109228999</v>
      </c>
      <c r="F179" s="267" t="s">
        <v>622</v>
      </c>
      <c r="G179" s="265" t="s">
        <v>210</v>
      </c>
      <c r="H179" s="265" t="s">
        <v>211</v>
      </c>
      <c r="I179" s="266">
        <v>199003315.75</v>
      </c>
      <c r="J179" s="268">
        <v>25411.41</v>
      </c>
      <c r="K179" s="269" t="s">
        <v>1177</v>
      </c>
      <c r="L179" s="260"/>
      <c r="M179" s="260"/>
      <c r="N179" s="251"/>
      <c r="O179" s="301">
        <f t="shared" si="21"/>
        <v>25411.41</v>
      </c>
      <c r="P179" s="341">
        <f t="shared" si="20"/>
        <v>199003315.7547693</v>
      </c>
      <c r="S179" t="e">
        <f>+VLOOKUP(C179,CLASIFICACION!$C$5:$G$179,5,0)</f>
        <v>#N/A</v>
      </c>
      <c r="T179" s="301" t="e">
        <f t="shared" si="22"/>
        <v>#N/A</v>
      </c>
      <c r="U179" t="str">
        <f t="shared" si="23"/>
        <v>Imputable</v>
      </c>
    </row>
    <row r="180" spans="1:21">
      <c r="A180" s="248" t="s">
        <v>1173</v>
      </c>
      <c r="B180" s="298" t="s">
        <v>706</v>
      </c>
      <c r="C180" s="298" t="s">
        <v>707</v>
      </c>
      <c r="D180" s="266">
        <v>25411.41</v>
      </c>
      <c r="E180" s="287">
        <v>7831.2583109228999</v>
      </c>
      <c r="F180" s="267" t="s">
        <v>622</v>
      </c>
      <c r="G180" s="265" t="s">
        <v>210</v>
      </c>
      <c r="H180" s="265" t="s">
        <v>211</v>
      </c>
      <c r="I180" s="266">
        <v>199003315.75</v>
      </c>
      <c r="J180" s="268">
        <v>25411.41</v>
      </c>
      <c r="K180" s="269" t="s">
        <v>1177</v>
      </c>
      <c r="L180" s="260"/>
      <c r="M180" s="260"/>
      <c r="N180" s="251"/>
      <c r="O180" s="301">
        <f t="shared" si="21"/>
        <v>25411.41</v>
      </c>
      <c r="P180" s="341">
        <f t="shared" si="20"/>
        <v>199003315.7547693</v>
      </c>
      <c r="S180" t="e">
        <f>+VLOOKUP(C180,CLASIFICACION!$C$5:$G$179,5,0)</f>
        <v>#N/A</v>
      </c>
      <c r="T180" s="301" t="e">
        <f t="shared" si="22"/>
        <v>#N/A</v>
      </c>
      <c r="U180" t="str">
        <f t="shared" si="23"/>
        <v>Imputable</v>
      </c>
    </row>
    <row r="181" spans="1:21">
      <c r="A181" s="248" t="s">
        <v>1173</v>
      </c>
      <c r="B181" s="298" t="s">
        <v>708</v>
      </c>
      <c r="C181" s="298" t="s">
        <v>709</v>
      </c>
      <c r="D181" s="266">
        <v>25411.41</v>
      </c>
      <c r="E181" s="287">
        <v>7831.2583109228999</v>
      </c>
      <c r="F181" s="267" t="s">
        <v>622</v>
      </c>
      <c r="G181" s="265" t="s">
        <v>210</v>
      </c>
      <c r="H181" s="265" t="s">
        <v>211</v>
      </c>
      <c r="I181" s="266">
        <v>199003315.75</v>
      </c>
      <c r="J181" s="268">
        <v>25411.41</v>
      </c>
      <c r="K181" s="269" t="s">
        <v>1177</v>
      </c>
      <c r="L181" s="260"/>
      <c r="M181" s="260"/>
      <c r="N181" s="251"/>
      <c r="O181" s="301">
        <f t="shared" si="21"/>
        <v>25411.41</v>
      </c>
      <c r="P181" s="341">
        <f t="shared" si="20"/>
        <v>199003315.7547693</v>
      </c>
      <c r="S181" t="e">
        <f>+VLOOKUP(C181,CLASIFICACION!$C$5:$G$179,5,0)</f>
        <v>#N/A</v>
      </c>
      <c r="T181" s="301" t="e">
        <f t="shared" si="22"/>
        <v>#N/A</v>
      </c>
      <c r="U181" t="str">
        <f t="shared" si="23"/>
        <v>Imputable</v>
      </c>
    </row>
    <row r="182" spans="1:21">
      <c r="A182" s="248" t="s">
        <v>1173</v>
      </c>
      <c r="B182" s="298" t="s">
        <v>710</v>
      </c>
      <c r="C182" s="298" t="s">
        <v>711</v>
      </c>
      <c r="D182" s="266">
        <v>25411.41</v>
      </c>
      <c r="E182" s="287">
        <v>7831.2583109228999</v>
      </c>
      <c r="F182" s="267" t="s">
        <v>622</v>
      </c>
      <c r="G182" s="265" t="s">
        <v>210</v>
      </c>
      <c r="H182" s="265" t="s">
        <v>211</v>
      </c>
      <c r="I182" s="266">
        <v>199003315.75</v>
      </c>
      <c r="J182" s="268">
        <v>25411.41</v>
      </c>
      <c r="K182" s="269" t="s">
        <v>1177</v>
      </c>
      <c r="L182" s="260"/>
      <c r="M182" s="260"/>
      <c r="N182" s="251"/>
      <c r="O182" s="301">
        <f t="shared" si="21"/>
        <v>25411.41</v>
      </c>
      <c r="P182" s="341">
        <f t="shared" si="20"/>
        <v>199003315.7547693</v>
      </c>
      <c r="S182" t="e">
        <f>+VLOOKUP(C182,CLASIFICACION!$C$5:$G$179,5,0)</f>
        <v>#N/A</v>
      </c>
      <c r="T182" s="301" t="e">
        <f t="shared" si="22"/>
        <v>#N/A</v>
      </c>
      <c r="U182" t="str">
        <f t="shared" si="23"/>
        <v>Imputable</v>
      </c>
    </row>
    <row r="183" spans="1:21">
      <c r="A183" s="248" t="s">
        <v>1173</v>
      </c>
      <c r="B183" s="298" t="s">
        <v>712</v>
      </c>
      <c r="C183" s="298" t="s">
        <v>713</v>
      </c>
      <c r="D183" s="266">
        <v>25411.41</v>
      </c>
      <c r="E183" s="287">
        <v>7831.2583109228999</v>
      </c>
      <c r="F183" s="267" t="s">
        <v>622</v>
      </c>
      <c r="G183" s="265" t="s">
        <v>210</v>
      </c>
      <c r="H183" s="265" t="s">
        <v>211</v>
      </c>
      <c r="I183" s="266">
        <v>199003315.75</v>
      </c>
      <c r="J183" s="268">
        <v>25411.41</v>
      </c>
      <c r="K183" s="269" t="s">
        <v>1177</v>
      </c>
      <c r="L183" s="260"/>
      <c r="M183" s="260"/>
      <c r="N183" s="251"/>
      <c r="O183" s="301">
        <f t="shared" si="21"/>
        <v>25411.41</v>
      </c>
      <c r="P183" s="341">
        <f t="shared" si="20"/>
        <v>199003315.7547693</v>
      </c>
      <c r="S183" t="e">
        <f>+VLOOKUP(C183,CLASIFICACION!$C$5:$G$179,5,0)</f>
        <v>#N/A</v>
      </c>
      <c r="T183" s="301" t="e">
        <f t="shared" si="22"/>
        <v>#N/A</v>
      </c>
      <c r="U183" t="str">
        <f t="shared" si="23"/>
        <v>Imputable</v>
      </c>
    </row>
    <row r="184" spans="1:21">
      <c r="A184" s="248" t="s">
        <v>1173</v>
      </c>
      <c r="B184" s="298" t="s">
        <v>714</v>
      </c>
      <c r="C184" s="298" t="s">
        <v>715</v>
      </c>
      <c r="D184" s="266">
        <v>25411.41</v>
      </c>
      <c r="E184" s="287">
        <v>7831.2583109228999</v>
      </c>
      <c r="F184" s="267" t="s">
        <v>622</v>
      </c>
      <c r="G184" s="265" t="s">
        <v>210</v>
      </c>
      <c r="H184" s="265" t="s">
        <v>211</v>
      </c>
      <c r="I184" s="266">
        <v>199003315.75</v>
      </c>
      <c r="J184" s="268">
        <v>25411.41</v>
      </c>
      <c r="K184" s="269" t="s">
        <v>1177</v>
      </c>
      <c r="L184" s="260"/>
      <c r="M184" s="260"/>
      <c r="N184" s="251"/>
      <c r="O184" s="301">
        <f t="shared" si="21"/>
        <v>25411.41</v>
      </c>
      <c r="P184" s="341">
        <f t="shared" si="20"/>
        <v>199003315.7547693</v>
      </c>
      <c r="S184" t="e">
        <f>+VLOOKUP(C184,CLASIFICACION!$C$5:$G$179,5,0)</f>
        <v>#N/A</v>
      </c>
      <c r="T184" s="301" t="e">
        <f t="shared" si="22"/>
        <v>#N/A</v>
      </c>
      <c r="U184" t="str">
        <f t="shared" si="23"/>
        <v>Imputable</v>
      </c>
    </row>
    <row r="185" spans="1:21">
      <c r="A185" s="248" t="s">
        <v>1173</v>
      </c>
      <c r="B185" s="298" t="s">
        <v>716</v>
      </c>
      <c r="C185" s="298" t="s">
        <v>717</v>
      </c>
      <c r="D185" s="266">
        <v>25411.41</v>
      </c>
      <c r="E185" s="287">
        <v>7831.2583109228999</v>
      </c>
      <c r="F185" s="267" t="s">
        <v>622</v>
      </c>
      <c r="G185" s="265" t="s">
        <v>210</v>
      </c>
      <c r="H185" s="265" t="s">
        <v>211</v>
      </c>
      <c r="I185" s="266">
        <v>199003315.75</v>
      </c>
      <c r="J185" s="268">
        <v>25411.41</v>
      </c>
      <c r="K185" s="269" t="s">
        <v>1177</v>
      </c>
      <c r="L185" s="260"/>
      <c r="M185" s="260"/>
      <c r="N185" s="251"/>
      <c r="O185" s="301">
        <f t="shared" si="21"/>
        <v>25411.41</v>
      </c>
      <c r="P185" s="341">
        <f t="shared" si="20"/>
        <v>199003315.7547693</v>
      </c>
      <c r="S185" t="e">
        <f>+VLOOKUP(C185,CLASIFICACION!$C$5:$G$179,5,0)</f>
        <v>#N/A</v>
      </c>
      <c r="T185" s="301" t="e">
        <f t="shared" si="22"/>
        <v>#N/A</v>
      </c>
      <c r="U185" t="str">
        <f t="shared" si="23"/>
        <v>Imputable</v>
      </c>
    </row>
    <row r="186" spans="1:21">
      <c r="A186" s="248" t="s">
        <v>1173</v>
      </c>
      <c r="B186" s="298" t="s">
        <v>718</v>
      </c>
      <c r="C186" s="298" t="s">
        <v>719</v>
      </c>
      <c r="D186" s="266">
        <v>25411.41</v>
      </c>
      <c r="E186" s="287">
        <v>7831.2583109228999</v>
      </c>
      <c r="F186" s="267" t="s">
        <v>622</v>
      </c>
      <c r="G186" s="265" t="s">
        <v>210</v>
      </c>
      <c r="H186" s="265" t="s">
        <v>211</v>
      </c>
      <c r="I186" s="266">
        <v>199003315.75</v>
      </c>
      <c r="J186" s="268">
        <v>25411.41</v>
      </c>
      <c r="K186" s="269" t="s">
        <v>1177</v>
      </c>
      <c r="L186" s="260"/>
      <c r="M186" s="260"/>
      <c r="N186" s="251"/>
      <c r="O186" s="301">
        <f t="shared" si="21"/>
        <v>25411.41</v>
      </c>
      <c r="P186" s="341">
        <f t="shared" si="20"/>
        <v>199003315.7547693</v>
      </c>
      <c r="S186" t="e">
        <f>+VLOOKUP(C186,CLASIFICACION!$C$5:$G$179,5,0)</f>
        <v>#N/A</v>
      </c>
      <c r="T186" s="301" t="e">
        <f t="shared" si="22"/>
        <v>#N/A</v>
      </c>
      <c r="U186" t="str">
        <f t="shared" si="23"/>
        <v>Imputable</v>
      </c>
    </row>
    <row r="187" spans="1:21">
      <c r="A187" s="248" t="s">
        <v>1173</v>
      </c>
      <c r="B187" s="298" t="s">
        <v>720</v>
      </c>
      <c r="C187" s="298" t="s">
        <v>721</v>
      </c>
      <c r="D187" s="266">
        <v>25411.41</v>
      </c>
      <c r="E187" s="287">
        <v>7831.2583109228999</v>
      </c>
      <c r="F187" s="267" t="s">
        <v>622</v>
      </c>
      <c r="G187" s="265" t="s">
        <v>210</v>
      </c>
      <c r="H187" s="265" t="s">
        <v>211</v>
      </c>
      <c r="I187" s="266">
        <v>199003315.75</v>
      </c>
      <c r="J187" s="268">
        <v>25411.41</v>
      </c>
      <c r="K187" s="269" t="s">
        <v>1177</v>
      </c>
      <c r="L187" s="260"/>
      <c r="M187" s="260"/>
      <c r="N187" s="251"/>
      <c r="O187" s="301">
        <f t="shared" si="21"/>
        <v>25411.41</v>
      </c>
      <c r="P187" s="341">
        <f t="shared" si="20"/>
        <v>199003315.7547693</v>
      </c>
      <c r="S187" t="e">
        <f>+VLOOKUP(C187,CLASIFICACION!$C$5:$G$179,5,0)</f>
        <v>#N/A</v>
      </c>
      <c r="T187" s="301" t="e">
        <f t="shared" si="22"/>
        <v>#N/A</v>
      </c>
      <c r="U187" t="str">
        <f t="shared" si="23"/>
        <v>Imputable</v>
      </c>
    </row>
    <row r="188" spans="1:21">
      <c r="A188" s="248" t="s">
        <v>1173</v>
      </c>
      <c r="B188" s="298" t="s">
        <v>722</v>
      </c>
      <c r="C188" s="298" t="s">
        <v>723</v>
      </c>
      <c r="D188" s="266">
        <v>25411.41</v>
      </c>
      <c r="E188" s="287">
        <v>7831.2583109228999</v>
      </c>
      <c r="F188" s="267" t="s">
        <v>622</v>
      </c>
      <c r="G188" s="265" t="s">
        <v>210</v>
      </c>
      <c r="H188" s="265" t="s">
        <v>211</v>
      </c>
      <c r="I188" s="266">
        <v>199003315.75</v>
      </c>
      <c r="J188" s="268">
        <v>25411.41</v>
      </c>
      <c r="K188" s="269" t="s">
        <v>1177</v>
      </c>
      <c r="L188" s="260"/>
      <c r="M188" s="260"/>
      <c r="N188" s="251"/>
      <c r="O188" s="301">
        <f t="shared" si="21"/>
        <v>25411.41</v>
      </c>
      <c r="P188" s="341">
        <f t="shared" si="20"/>
        <v>199003315.7547693</v>
      </c>
      <c r="S188" t="e">
        <f>+VLOOKUP(C188,CLASIFICACION!$C$5:$G$179,5,0)</f>
        <v>#N/A</v>
      </c>
      <c r="T188" s="301" t="e">
        <f t="shared" si="22"/>
        <v>#N/A</v>
      </c>
      <c r="U188" t="str">
        <f t="shared" si="23"/>
        <v>Imputable</v>
      </c>
    </row>
    <row r="189" spans="1:21">
      <c r="A189" s="248" t="s">
        <v>1173</v>
      </c>
      <c r="B189" s="298" t="s">
        <v>724</v>
      </c>
      <c r="C189" s="298" t="s">
        <v>725</v>
      </c>
      <c r="D189" s="266">
        <v>25411.41</v>
      </c>
      <c r="E189" s="287">
        <v>7831.2583109228999</v>
      </c>
      <c r="F189" s="267" t="s">
        <v>622</v>
      </c>
      <c r="G189" s="265" t="s">
        <v>210</v>
      </c>
      <c r="H189" s="265" t="s">
        <v>211</v>
      </c>
      <c r="I189" s="266">
        <v>199003315.75</v>
      </c>
      <c r="J189" s="268">
        <v>25411.41</v>
      </c>
      <c r="K189" s="269" t="s">
        <v>1177</v>
      </c>
      <c r="L189" s="260"/>
      <c r="M189" s="260"/>
      <c r="N189" s="251"/>
      <c r="O189" s="301">
        <f t="shared" si="21"/>
        <v>25411.41</v>
      </c>
      <c r="P189" s="341">
        <f t="shared" si="20"/>
        <v>199003315.7547693</v>
      </c>
      <c r="S189" t="e">
        <f>+VLOOKUP(C189,CLASIFICACION!$C$5:$G$179,5,0)</f>
        <v>#N/A</v>
      </c>
      <c r="T189" s="301" t="e">
        <f t="shared" si="22"/>
        <v>#N/A</v>
      </c>
      <c r="U189" t="str">
        <f t="shared" si="23"/>
        <v>Imputable</v>
      </c>
    </row>
    <row r="190" spans="1:21">
      <c r="A190" s="248" t="s">
        <v>1173</v>
      </c>
      <c r="B190" s="298" t="s">
        <v>726</v>
      </c>
      <c r="C190" s="298" t="s">
        <v>727</v>
      </c>
      <c r="D190" s="266">
        <v>25411.41</v>
      </c>
      <c r="E190" s="287">
        <v>7831.2583109228999</v>
      </c>
      <c r="F190" s="267" t="s">
        <v>622</v>
      </c>
      <c r="G190" s="265" t="s">
        <v>210</v>
      </c>
      <c r="H190" s="265" t="s">
        <v>211</v>
      </c>
      <c r="I190" s="266">
        <v>199003315.75</v>
      </c>
      <c r="J190" s="268">
        <v>25411.41</v>
      </c>
      <c r="K190" s="269" t="s">
        <v>1177</v>
      </c>
      <c r="L190" s="260"/>
      <c r="M190" s="260"/>
      <c r="N190" s="251"/>
      <c r="O190" s="301">
        <f t="shared" si="21"/>
        <v>25411.41</v>
      </c>
      <c r="P190" s="341">
        <f t="shared" si="20"/>
        <v>199003315.7547693</v>
      </c>
      <c r="S190" t="e">
        <f>+VLOOKUP(C190,CLASIFICACION!$C$5:$G$179,5,0)</f>
        <v>#N/A</v>
      </c>
      <c r="T190" s="301" t="e">
        <f t="shared" si="22"/>
        <v>#N/A</v>
      </c>
      <c r="U190" t="str">
        <f t="shared" si="23"/>
        <v>Imputable</v>
      </c>
    </row>
    <row r="191" spans="1:21">
      <c r="A191" s="248" t="s">
        <v>1173</v>
      </c>
      <c r="B191" s="298" t="s">
        <v>728</v>
      </c>
      <c r="C191" s="298" t="s">
        <v>729</v>
      </c>
      <c r="D191" s="266">
        <v>25411.41</v>
      </c>
      <c r="E191" s="287">
        <v>7831.2583109228999</v>
      </c>
      <c r="F191" s="267" t="s">
        <v>622</v>
      </c>
      <c r="G191" s="265" t="s">
        <v>210</v>
      </c>
      <c r="H191" s="265" t="s">
        <v>211</v>
      </c>
      <c r="I191" s="266">
        <v>199003315.75</v>
      </c>
      <c r="J191" s="268">
        <v>25411.41</v>
      </c>
      <c r="K191" s="269" t="s">
        <v>1177</v>
      </c>
      <c r="L191" s="260"/>
      <c r="M191" s="260"/>
      <c r="N191" s="251"/>
      <c r="O191" s="301">
        <f t="shared" si="21"/>
        <v>25411.41</v>
      </c>
      <c r="P191" s="341">
        <f t="shared" si="20"/>
        <v>199003315.7547693</v>
      </c>
      <c r="S191" t="e">
        <f>+VLOOKUP(C191,CLASIFICACION!$C$5:$G$179,5,0)</f>
        <v>#N/A</v>
      </c>
      <c r="T191" s="301" t="e">
        <f t="shared" si="22"/>
        <v>#N/A</v>
      </c>
      <c r="U191" t="str">
        <f t="shared" si="23"/>
        <v>Imputable</v>
      </c>
    </row>
    <row r="192" spans="1:21">
      <c r="A192" s="248" t="s">
        <v>1173</v>
      </c>
      <c r="B192" s="298" t="s">
        <v>730</v>
      </c>
      <c r="C192" s="298" t="s">
        <v>731</v>
      </c>
      <c r="D192" s="266">
        <v>25411.41</v>
      </c>
      <c r="E192" s="287">
        <v>7831.2583109228999</v>
      </c>
      <c r="F192" s="267" t="s">
        <v>622</v>
      </c>
      <c r="G192" s="265" t="s">
        <v>210</v>
      </c>
      <c r="H192" s="265" t="s">
        <v>211</v>
      </c>
      <c r="I192" s="266">
        <v>199003315.75</v>
      </c>
      <c r="J192" s="268">
        <v>25411.41</v>
      </c>
      <c r="K192" s="269" t="s">
        <v>1177</v>
      </c>
      <c r="L192" s="260"/>
      <c r="M192" s="260"/>
      <c r="N192" s="251"/>
      <c r="O192" s="301">
        <f t="shared" si="21"/>
        <v>25411.41</v>
      </c>
      <c r="P192" s="341">
        <f t="shared" si="20"/>
        <v>199003315.7547693</v>
      </c>
      <c r="S192" t="e">
        <f>+VLOOKUP(C192,CLASIFICACION!$C$5:$G$179,5,0)</f>
        <v>#N/A</v>
      </c>
      <c r="T192" s="301" t="e">
        <f t="shared" si="22"/>
        <v>#N/A</v>
      </c>
      <c r="U192" t="str">
        <f t="shared" si="23"/>
        <v>Imputable</v>
      </c>
    </row>
    <row r="193" spans="1:21">
      <c r="A193" s="248" t="s">
        <v>1173</v>
      </c>
      <c r="B193" s="298" t="s">
        <v>732</v>
      </c>
      <c r="C193" s="298" t="s">
        <v>733</v>
      </c>
      <c r="D193" s="266">
        <v>25411.41</v>
      </c>
      <c r="E193" s="287">
        <v>7831.2583109228999</v>
      </c>
      <c r="F193" s="267" t="s">
        <v>622</v>
      </c>
      <c r="G193" s="265" t="s">
        <v>210</v>
      </c>
      <c r="H193" s="265" t="s">
        <v>211</v>
      </c>
      <c r="I193" s="266">
        <v>199003315.75</v>
      </c>
      <c r="J193" s="268">
        <v>25411.41</v>
      </c>
      <c r="K193" s="269" t="s">
        <v>1177</v>
      </c>
      <c r="L193" s="260"/>
      <c r="M193" s="260"/>
      <c r="N193" s="251"/>
      <c r="O193" s="301">
        <f t="shared" si="21"/>
        <v>25411.41</v>
      </c>
      <c r="P193" s="341">
        <f t="shared" si="20"/>
        <v>199003315.7547693</v>
      </c>
      <c r="S193" t="e">
        <f>+VLOOKUP(C193,CLASIFICACION!$C$5:$G$179,5,0)</f>
        <v>#N/A</v>
      </c>
      <c r="T193" s="301" t="e">
        <f t="shared" si="22"/>
        <v>#N/A</v>
      </c>
      <c r="U193" t="str">
        <f t="shared" si="23"/>
        <v>Imputable</v>
      </c>
    </row>
    <row r="194" spans="1:21">
      <c r="A194" s="248" t="s">
        <v>1173</v>
      </c>
      <c r="B194" s="298" t="s">
        <v>734</v>
      </c>
      <c r="C194" s="298" t="s">
        <v>735</v>
      </c>
      <c r="D194" s="266">
        <v>25411.41</v>
      </c>
      <c r="E194" s="287">
        <v>7831.2583109228999</v>
      </c>
      <c r="F194" s="267" t="s">
        <v>622</v>
      </c>
      <c r="G194" s="265" t="s">
        <v>210</v>
      </c>
      <c r="H194" s="265" t="s">
        <v>211</v>
      </c>
      <c r="I194" s="266">
        <v>199003315.75</v>
      </c>
      <c r="J194" s="268">
        <v>25411.41</v>
      </c>
      <c r="K194" s="269" t="s">
        <v>1177</v>
      </c>
      <c r="L194" s="260"/>
      <c r="M194" s="260"/>
      <c r="N194" s="251"/>
      <c r="O194" s="301">
        <f t="shared" si="21"/>
        <v>25411.41</v>
      </c>
      <c r="P194" s="341">
        <f t="shared" si="20"/>
        <v>199003315.7547693</v>
      </c>
      <c r="S194" t="e">
        <f>+VLOOKUP(C194,CLASIFICACION!$C$5:$G$179,5,0)</f>
        <v>#N/A</v>
      </c>
      <c r="T194" s="301" t="e">
        <f t="shared" si="22"/>
        <v>#N/A</v>
      </c>
      <c r="U194" t="str">
        <f t="shared" si="23"/>
        <v>Imputable</v>
      </c>
    </row>
    <row r="195" spans="1:21">
      <c r="A195" s="248" t="s">
        <v>1173</v>
      </c>
      <c r="B195" s="298" t="s">
        <v>736</v>
      </c>
      <c r="C195" s="298" t="s">
        <v>737</v>
      </c>
      <c r="D195" s="266">
        <v>25411.41</v>
      </c>
      <c r="E195" s="287">
        <v>7831.2583109228999</v>
      </c>
      <c r="F195" s="267" t="s">
        <v>622</v>
      </c>
      <c r="G195" s="265" t="s">
        <v>210</v>
      </c>
      <c r="H195" s="265" t="s">
        <v>211</v>
      </c>
      <c r="I195" s="266">
        <v>199003315.75</v>
      </c>
      <c r="J195" s="268">
        <v>25411.41</v>
      </c>
      <c r="K195" s="269" t="s">
        <v>1177</v>
      </c>
      <c r="L195" s="260"/>
      <c r="M195" s="260"/>
      <c r="N195" s="251"/>
      <c r="O195" s="301">
        <f t="shared" si="21"/>
        <v>25411.41</v>
      </c>
      <c r="P195" s="341">
        <f t="shared" si="20"/>
        <v>199003315.7547693</v>
      </c>
      <c r="S195" t="e">
        <f>+VLOOKUP(C195,CLASIFICACION!$C$5:$G$179,5,0)</f>
        <v>#N/A</v>
      </c>
      <c r="T195" s="301" t="e">
        <f t="shared" si="22"/>
        <v>#N/A</v>
      </c>
      <c r="U195" t="str">
        <f t="shared" si="23"/>
        <v>Imputable</v>
      </c>
    </row>
    <row r="196" spans="1:21">
      <c r="A196" s="248" t="s">
        <v>1173</v>
      </c>
      <c r="B196" s="298" t="s">
        <v>738</v>
      </c>
      <c r="C196" s="298" t="s">
        <v>739</v>
      </c>
      <c r="D196" s="266">
        <v>25411.41</v>
      </c>
      <c r="E196" s="287">
        <v>7831.2583109228999</v>
      </c>
      <c r="F196" s="267" t="s">
        <v>622</v>
      </c>
      <c r="G196" s="265" t="s">
        <v>210</v>
      </c>
      <c r="H196" s="265" t="s">
        <v>211</v>
      </c>
      <c r="I196" s="266">
        <v>199003315.75</v>
      </c>
      <c r="J196" s="268">
        <v>25411.41</v>
      </c>
      <c r="K196" s="269" t="s">
        <v>1177</v>
      </c>
      <c r="L196" s="260"/>
      <c r="M196" s="260"/>
      <c r="N196" s="251"/>
      <c r="O196" s="301">
        <f t="shared" si="21"/>
        <v>25411.41</v>
      </c>
      <c r="P196" s="341">
        <f t="shared" si="20"/>
        <v>199003315.7547693</v>
      </c>
      <c r="S196" t="e">
        <f>+VLOOKUP(C196,CLASIFICACION!$C$5:$G$179,5,0)</f>
        <v>#N/A</v>
      </c>
      <c r="T196" s="301" t="e">
        <f t="shared" si="22"/>
        <v>#N/A</v>
      </c>
      <c r="U196" t="str">
        <f t="shared" si="23"/>
        <v>Imputable</v>
      </c>
    </row>
    <row r="197" spans="1:21">
      <c r="A197" s="248" t="s">
        <v>1173</v>
      </c>
      <c r="B197" s="298" t="s">
        <v>740</v>
      </c>
      <c r="C197" s="298" t="s">
        <v>741</v>
      </c>
      <c r="D197" s="266">
        <v>25411.41</v>
      </c>
      <c r="E197" s="287">
        <v>7831.2583109228999</v>
      </c>
      <c r="F197" s="267" t="s">
        <v>622</v>
      </c>
      <c r="G197" s="265" t="s">
        <v>210</v>
      </c>
      <c r="H197" s="265" t="s">
        <v>211</v>
      </c>
      <c r="I197" s="266">
        <v>199003315.75</v>
      </c>
      <c r="J197" s="268">
        <v>25411.41</v>
      </c>
      <c r="K197" s="269" t="s">
        <v>1177</v>
      </c>
      <c r="L197" s="260"/>
      <c r="M197" s="260"/>
      <c r="N197" s="251"/>
      <c r="O197" s="301">
        <f t="shared" si="21"/>
        <v>25411.41</v>
      </c>
      <c r="P197" s="341">
        <f t="shared" si="20"/>
        <v>199003315.7547693</v>
      </c>
      <c r="S197" t="e">
        <f>+VLOOKUP(C197,CLASIFICACION!$C$5:$G$179,5,0)</f>
        <v>#N/A</v>
      </c>
      <c r="T197" s="301" t="e">
        <f t="shared" si="22"/>
        <v>#N/A</v>
      </c>
      <c r="U197" t="str">
        <f t="shared" si="23"/>
        <v>Imputable</v>
      </c>
    </row>
    <row r="198" spans="1:21">
      <c r="A198" s="248" t="s">
        <v>1173</v>
      </c>
      <c r="B198" s="298" t="s">
        <v>742</v>
      </c>
      <c r="C198" s="298" t="s">
        <v>743</v>
      </c>
      <c r="D198" s="266">
        <v>25411.41</v>
      </c>
      <c r="E198" s="287">
        <v>7831.2583109228999</v>
      </c>
      <c r="F198" s="267" t="s">
        <v>622</v>
      </c>
      <c r="G198" s="265" t="s">
        <v>210</v>
      </c>
      <c r="H198" s="265" t="s">
        <v>211</v>
      </c>
      <c r="I198" s="266">
        <v>199003315.75</v>
      </c>
      <c r="J198" s="268">
        <v>25411.41</v>
      </c>
      <c r="K198" s="269" t="s">
        <v>1177</v>
      </c>
      <c r="L198" s="260"/>
      <c r="M198" s="260"/>
      <c r="N198" s="251"/>
      <c r="O198" s="301">
        <f t="shared" si="21"/>
        <v>25411.41</v>
      </c>
      <c r="P198" s="341">
        <f t="shared" si="20"/>
        <v>199003315.7547693</v>
      </c>
      <c r="S198" t="e">
        <f>+VLOOKUP(C198,CLASIFICACION!$C$5:$G$179,5,0)</f>
        <v>#N/A</v>
      </c>
      <c r="T198" s="301" t="e">
        <f t="shared" si="22"/>
        <v>#N/A</v>
      </c>
      <c r="U198" t="str">
        <f t="shared" si="23"/>
        <v>Imputable</v>
      </c>
    </row>
    <row r="199" spans="1:21">
      <c r="A199" s="248" t="s">
        <v>1173</v>
      </c>
      <c r="B199" s="298" t="s">
        <v>744</v>
      </c>
      <c r="C199" s="298" t="s">
        <v>745</v>
      </c>
      <c r="D199" s="266">
        <v>25411.41</v>
      </c>
      <c r="E199" s="287">
        <v>7831.2583109228999</v>
      </c>
      <c r="F199" s="267" t="s">
        <v>622</v>
      </c>
      <c r="G199" s="265" t="s">
        <v>210</v>
      </c>
      <c r="H199" s="265" t="s">
        <v>211</v>
      </c>
      <c r="I199" s="266">
        <v>199003315.75</v>
      </c>
      <c r="J199" s="268">
        <v>25411.41</v>
      </c>
      <c r="K199" s="269" t="s">
        <v>1177</v>
      </c>
      <c r="L199" s="260"/>
      <c r="M199" s="260"/>
      <c r="N199" s="251"/>
      <c r="O199" s="301">
        <f t="shared" si="21"/>
        <v>25411.41</v>
      </c>
      <c r="P199" s="341">
        <f t="shared" ref="P199:P262" si="24">+O199*E199</f>
        <v>199003315.7547693</v>
      </c>
      <c r="S199" t="e">
        <f>+VLOOKUP(C199,CLASIFICACION!$C$5:$G$179,5,0)</f>
        <v>#N/A</v>
      </c>
      <c r="T199" s="301" t="e">
        <f t="shared" si="22"/>
        <v>#N/A</v>
      </c>
      <c r="U199" t="str">
        <f t="shared" si="23"/>
        <v>Imputable</v>
      </c>
    </row>
    <row r="200" spans="1:21">
      <c r="A200" s="248" t="s">
        <v>1173</v>
      </c>
      <c r="B200" s="298" t="s">
        <v>746</v>
      </c>
      <c r="C200" s="298" t="s">
        <v>747</v>
      </c>
      <c r="D200" s="266">
        <v>25411.41</v>
      </c>
      <c r="E200" s="287">
        <v>7831.2583109228999</v>
      </c>
      <c r="F200" s="267" t="s">
        <v>622</v>
      </c>
      <c r="G200" s="265" t="s">
        <v>210</v>
      </c>
      <c r="H200" s="265" t="s">
        <v>211</v>
      </c>
      <c r="I200" s="266">
        <v>199003315.75</v>
      </c>
      <c r="J200" s="268">
        <v>25411.41</v>
      </c>
      <c r="K200" s="269" t="s">
        <v>1177</v>
      </c>
      <c r="L200" s="260"/>
      <c r="M200" s="260"/>
      <c r="N200" s="251"/>
      <c r="O200" s="301">
        <f t="shared" ref="O200:O263" si="25">+D200+L200-M200</f>
        <v>25411.41</v>
      </c>
      <c r="P200" s="341">
        <f t="shared" si="24"/>
        <v>199003315.7547693</v>
      </c>
      <c r="S200" t="e">
        <f>+VLOOKUP(C200,CLASIFICACION!$C$5:$G$179,5,0)</f>
        <v>#N/A</v>
      </c>
      <c r="T200" s="301" t="e">
        <f t="shared" si="22"/>
        <v>#N/A</v>
      </c>
      <c r="U200" t="str">
        <f t="shared" si="23"/>
        <v>Imputable</v>
      </c>
    </row>
    <row r="201" spans="1:21">
      <c r="A201" s="248" t="s">
        <v>1173</v>
      </c>
      <c r="B201" s="298" t="s">
        <v>748</v>
      </c>
      <c r="C201" s="298" t="s">
        <v>749</v>
      </c>
      <c r="D201" s="266">
        <v>25411.41</v>
      </c>
      <c r="E201" s="287">
        <v>7831.2583109228999</v>
      </c>
      <c r="F201" s="267" t="s">
        <v>622</v>
      </c>
      <c r="G201" s="265" t="s">
        <v>210</v>
      </c>
      <c r="H201" s="265" t="s">
        <v>211</v>
      </c>
      <c r="I201" s="266">
        <v>199003315.75</v>
      </c>
      <c r="J201" s="268">
        <v>25411.41</v>
      </c>
      <c r="K201" s="269" t="s">
        <v>1177</v>
      </c>
      <c r="L201" s="260"/>
      <c r="M201" s="260"/>
      <c r="N201" s="251"/>
      <c r="O201" s="301">
        <f t="shared" si="25"/>
        <v>25411.41</v>
      </c>
      <c r="P201" s="341">
        <f t="shared" si="24"/>
        <v>199003315.7547693</v>
      </c>
      <c r="S201" t="e">
        <f>+VLOOKUP(C201,CLASIFICACION!$C$5:$G$179,5,0)</f>
        <v>#N/A</v>
      </c>
      <c r="T201" s="301" t="e">
        <f t="shared" si="22"/>
        <v>#N/A</v>
      </c>
      <c r="U201" t="str">
        <f t="shared" si="23"/>
        <v>Imputable</v>
      </c>
    </row>
    <row r="202" spans="1:21">
      <c r="A202" s="248" t="s">
        <v>1173</v>
      </c>
      <c r="B202" s="298" t="s">
        <v>750</v>
      </c>
      <c r="C202" s="298" t="s">
        <v>751</v>
      </c>
      <c r="D202" s="266">
        <v>25411.41</v>
      </c>
      <c r="E202" s="287">
        <v>7831.2583109228999</v>
      </c>
      <c r="F202" s="267" t="s">
        <v>622</v>
      </c>
      <c r="G202" s="265" t="s">
        <v>210</v>
      </c>
      <c r="H202" s="265" t="s">
        <v>211</v>
      </c>
      <c r="I202" s="266">
        <v>199003315.75</v>
      </c>
      <c r="J202" s="268">
        <v>25411.41</v>
      </c>
      <c r="K202" s="269" t="s">
        <v>1177</v>
      </c>
      <c r="L202" s="260"/>
      <c r="M202" s="260"/>
      <c r="N202" s="261"/>
      <c r="O202" s="301">
        <f t="shared" si="25"/>
        <v>25411.41</v>
      </c>
      <c r="P202" s="341">
        <f t="shared" si="24"/>
        <v>199003315.7547693</v>
      </c>
      <c r="S202" t="e">
        <f>+VLOOKUP(C202,CLASIFICACION!$C$5:$G$179,5,0)</f>
        <v>#N/A</v>
      </c>
      <c r="T202" s="301" t="e">
        <f t="shared" si="22"/>
        <v>#N/A</v>
      </c>
      <c r="U202" t="str">
        <f t="shared" si="23"/>
        <v>Imputable</v>
      </c>
    </row>
    <row r="203" spans="1:21">
      <c r="A203" s="248" t="s">
        <v>1173</v>
      </c>
      <c r="B203" s="298" t="s">
        <v>752</v>
      </c>
      <c r="C203" s="298" t="s">
        <v>753</v>
      </c>
      <c r="D203" s="266">
        <v>25411.41</v>
      </c>
      <c r="E203" s="287">
        <v>7831.2583109228999</v>
      </c>
      <c r="F203" s="267" t="s">
        <v>622</v>
      </c>
      <c r="G203" s="265" t="s">
        <v>210</v>
      </c>
      <c r="H203" s="265" t="s">
        <v>211</v>
      </c>
      <c r="I203" s="266">
        <v>199003315.75</v>
      </c>
      <c r="J203" s="268">
        <v>25411.41</v>
      </c>
      <c r="K203" s="269" t="s">
        <v>1177</v>
      </c>
      <c r="L203" s="260"/>
      <c r="M203" s="260"/>
      <c r="N203" s="261"/>
      <c r="O203" s="301">
        <f t="shared" si="25"/>
        <v>25411.41</v>
      </c>
      <c r="P203" s="341">
        <f t="shared" si="24"/>
        <v>199003315.7547693</v>
      </c>
      <c r="S203" t="e">
        <f>+VLOOKUP(C203,CLASIFICACION!$C$5:$G$179,5,0)</f>
        <v>#N/A</v>
      </c>
      <c r="T203" s="301" t="e">
        <f t="shared" si="22"/>
        <v>#N/A</v>
      </c>
      <c r="U203" t="str">
        <f t="shared" si="23"/>
        <v>Imputable</v>
      </c>
    </row>
    <row r="204" spans="1:21">
      <c r="A204" s="248" t="s">
        <v>1173</v>
      </c>
      <c r="B204" s="298" t="s">
        <v>754</v>
      </c>
      <c r="C204" s="298" t="s">
        <v>755</v>
      </c>
      <c r="D204" s="266">
        <v>25411.41</v>
      </c>
      <c r="E204" s="287">
        <v>7831.2583109228999</v>
      </c>
      <c r="F204" s="267" t="s">
        <v>622</v>
      </c>
      <c r="G204" s="265" t="s">
        <v>210</v>
      </c>
      <c r="H204" s="265" t="s">
        <v>211</v>
      </c>
      <c r="I204" s="266">
        <v>199003315.75</v>
      </c>
      <c r="J204" s="268">
        <v>25411.41</v>
      </c>
      <c r="K204" s="269" t="s">
        <v>1177</v>
      </c>
      <c r="L204" s="260"/>
      <c r="M204" s="260"/>
      <c r="N204" s="251"/>
      <c r="O204" s="301">
        <f t="shared" si="25"/>
        <v>25411.41</v>
      </c>
      <c r="P204" s="341">
        <f t="shared" si="24"/>
        <v>199003315.7547693</v>
      </c>
      <c r="S204" t="e">
        <f>+VLOOKUP(C204,CLASIFICACION!$C$5:$G$179,5,0)</f>
        <v>#N/A</v>
      </c>
      <c r="T204" s="301" t="e">
        <f t="shared" si="22"/>
        <v>#N/A</v>
      </c>
      <c r="U204" t="str">
        <f t="shared" si="23"/>
        <v>Imputable</v>
      </c>
    </row>
    <row r="205" spans="1:21">
      <c r="A205" s="248" t="s">
        <v>1173</v>
      </c>
      <c r="B205" s="298" t="s">
        <v>756</v>
      </c>
      <c r="C205" s="298" t="s">
        <v>757</v>
      </c>
      <c r="D205" s="266">
        <v>25411.41</v>
      </c>
      <c r="E205" s="287">
        <v>7831.2583109228999</v>
      </c>
      <c r="F205" s="267" t="s">
        <v>622</v>
      </c>
      <c r="G205" s="265" t="s">
        <v>210</v>
      </c>
      <c r="H205" s="265" t="s">
        <v>211</v>
      </c>
      <c r="I205" s="266">
        <v>199003315.75</v>
      </c>
      <c r="J205" s="268">
        <v>25411.41</v>
      </c>
      <c r="K205" s="269" t="s">
        <v>1177</v>
      </c>
      <c r="L205" s="260"/>
      <c r="M205" s="260"/>
      <c r="N205" s="251"/>
      <c r="O205" s="301">
        <f t="shared" si="25"/>
        <v>25411.41</v>
      </c>
      <c r="P205" s="341">
        <f t="shared" si="24"/>
        <v>199003315.7547693</v>
      </c>
      <c r="S205" t="e">
        <f>+VLOOKUP(C205,CLASIFICACION!$C$5:$G$179,5,0)</f>
        <v>#N/A</v>
      </c>
      <c r="T205" s="301" t="e">
        <f t="shared" si="22"/>
        <v>#N/A</v>
      </c>
      <c r="U205" t="str">
        <f t="shared" si="23"/>
        <v>Imputable</v>
      </c>
    </row>
    <row r="206" spans="1:21">
      <c r="A206" s="248" t="s">
        <v>1173</v>
      </c>
      <c r="B206" s="298" t="s">
        <v>758</v>
      </c>
      <c r="C206" s="298" t="s">
        <v>759</v>
      </c>
      <c r="D206" s="266">
        <v>25411.41</v>
      </c>
      <c r="E206" s="287">
        <v>7831.2583109228999</v>
      </c>
      <c r="F206" s="267" t="s">
        <v>622</v>
      </c>
      <c r="G206" s="265" t="s">
        <v>210</v>
      </c>
      <c r="H206" s="265" t="s">
        <v>211</v>
      </c>
      <c r="I206" s="266">
        <v>199003315.75</v>
      </c>
      <c r="J206" s="268">
        <v>25411.41</v>
      </c>
      <c r="K206" s="269" t="s">
        <v>1177</v>
      </c>
      <c r="L206" s="260"/>
      <c r="M206" s="260"/>
      <c r="N206" s="251"/>
      <c r="O206" s="301">
        <f t="shared" si="25"/>
        <v>25411.41</v>
      </c>
      <c r="P206" s="341">
        <f t="shared" si="24"/>
        <v>199003315.7547693</v>
      </c>
      <c r="S206" t="e">
        <f>+VLOOKUP(C206,CLASIFICACION!$C$5:$G$179,5,0)</f>
        <v>#N/A</v>
      </c>
      <c r="T206" s="301" t="e">
        <f t="shared" si="22"/>
        <v>#N/A</v>
      </c>
      <c r="U206" t="str">
        <f t="shared" si="23"/>
        <v>Imputable</v>
      </c>
    </row>
    <row r="207" spans="1:21">
      <c r="A207" s="248" t="s">
        <v>1173</v>
      </c>
      <c r="B207" s="298" t="s">
        <v>760</v>
      </c>
      <c r="C207" s="298" t="s">
        <v>761</v>
      </c>
      <c r="D207" s="266">
        <v>25411.41</v>
      </c>
      <c r="E207" s="287">
        <v>7831.2583109228999</v>
      </c>
      <c r="F207" s="267" t="s">
        <v>622</v>
      </c>
      <c r="G207" s="265" t="s">
        <v>210</v>
      </c>
      <c r="H207" s="265" t="s">
        <v>211</v>
      </c>
      <c r="I207" s="266">
        <v>199003315.75</v>
      </c>
      <c r="J207" s="268">
        <v>25411.41</v>
      </c>
      <c r="K207" s="269" t="s">
        <v>1177</v>
      </c>
      <c r="L207" s="260"/>
      <c r="M207" s="260"/>
      <c r="N207" s="251"/>
      <c r="O207" s="301">
        <f t="shared" si="25"/>
        <v>25411.41</v>
      </c>
      <c r="P207" s="341">
        <f t="shared" si="24"/>
        <v>199003315.7547693</v>
      </c>
      <c r="S207" t="e">
        <f>+VLOOKUP(C207,CLASIFICACION!$C$5:$G$179,5,0)</f>
        <v>#N/A</v>
      </c>
      <c r="T207" s="301" t="e">
        <f t="shared" si="22"/>
        <v>#N/A</v>
      </c>
      <c r="U207" t="str">
        <f t="shared" si="23"/>
        <v>Imputable</v>
      </c>
    </row>
    <row r="208" spans="1:21">
      <c r="A208" s="248" t="s">
        <v>1173</v>
      </c>
      <c r="B208" s="298" t="s">
        <v>762</v>
      </c>
      <c r="C208" s="298" t="s">
        <v>763</v>
      </c>
      <c r="D208" s="266">
        <v>25411.41</v>
      </c>
      <c r="E208" s="287">
        <v>7831.2583109228999</v>
      </c>
      <c r="F208" s="267" t="s">
        <v>622</v>
      </c>
      <c r="G208" s="265" t="s">
        <v>210</v>
      </c>
      <c r="H208" s="265" t="s">
        <v>211</v>
      </c>
      <c r="I208" s="266">
        <v>199003315.75</v>
      </c>
      <c r="J208" s="268">
        <v>25411.41</v>
      </c>
      <c r="K208" s="269" t="s">
        <v>1177</v>
      </c>
      <c r="L208" s="260"/>
      <c r="M208" s="260"/>
      <c r="N208" s="251"/>
      <c r="O208" s="301">
        <f t="shared" si="25"/>
        <v>25411.41</v>
      </c>
      <c r="P208" s="341">
        <f t="shared" si="24"/>
        <v>199003315.7547693</v>
      </c>
      <c r="S208" t="e">
        <f>+VLOOKUP(C208,CLASIFICACION!$C$5:$G$179,5,0)</f>
        <v>#N/A</v>
      </c>
      <c r="T208" s="301" t="e">
        <f t="shared" si="22"/>
        <v>#N/A</v>
      </c>
      <c r="U208" t="str">
        <f t="shared" si="23"/>
        <v>Imputable</v>
      </c>
    </row>
    <row r="209" spans="1:21">
      <c r="A209" s="248" t="s">
        <v>1173</v>
      </c>
      <c r="B209" s="298" t="s">
        <v>764</v>
      </c>
      <c r="C209" s="298" t="s">
        <v>765</v>
      </c>
      <c r="D209" s="266">
        <v>25411.41</v>
      </c>
      <c r="E209" s="287">
        <v>7831.2583109228999</v>
      </c>
      <c r="F209" s="267" t="s">
        <v>622</v>
      </c>
      <c r="G209" s="265" t="s">
        <v>210</v>
      </c>
      <c r="H209" s="265" t="s">
        <v>211</v>
      </c>
      <c r="I209" s="266">
        <v>199003315.75</v>
      </c>
      <c r="J209" s="268">
        <v>25411.41</v>
      </c>
      <c r="K209" s="269" t="s">
        <v>1177</v>
      </c>
      <c r="L209" s="260"/>
      <c r="M209" s="260"/>
      <c r="N209" s="251"/>
      <c r="O209" s="301">
        <f t="shared" si="25"/>
        <v>25411.41</v>
      </c>
      <c r="P209" s="341">
        <f t="shared" si="24"/>
        <v>199003315.7547693</v>
      </c>
      <c r="S209" t="e">
        <f>+VLOOKUP(C209,CLASIFICACION!$C$5:$G$179,5,0)</f>
        <v>#N/A</v>
      </c>
      <c r="T209" s="301" t="e">
        <f t="shared" si="22"/>
        <v>#N/A</v>
      </c>
      <c r="U209" t="str">
        <f t="shared" si="23"/>
        <v>Imputable</v>
      </c>
    </row>
    <row r="210" spans="1:21">
      <c r="A210" s="248" t="s">
        <v>1173</v>
      </c>
      <c r="B210" s="298" t="s">
        <v>766</v>
      </c>
      <c r="C210" s="298" t="s">
        <v>767</v>
      </c>
      <c r="D210" s="266">
        <v>25411.41</v>
      </c>
      <c r="E210" s="287">
        <v>7831.2583109228999</v>
      </c>
      <c r="F210" s="267" t="s">
        <v>622</v>
      </c>
      <c r="G210" s="265" t="s">
        <v>210</v>
      </c>
      <c r="H210" s="265" t="s">
        <v>211</v>
      </c>
      <c r="I210" s="266">
        <v>199003315.75</v>
      </c>
      <c r="J210" s="268">
        <v>25411.41</v>
      </c>
      <c r="K210" s="269" t="s">
        <v>1177</v>
      </c>
      <c r="L210" s="260"/>
      <c r="M210" s="260"/>
      <c r="N210" s="251"/>
      <c r="O210" s="301">
        <f t="shared" si="25"/>
        <v>25411.41</v>
      </c>
      <c r="P210" s="341">
        <f t="shared" si="24"/>
        <v>199003315.7547693</v>
      </c>
      <c r="S210" t="e">
        <f>+VLOOKUP(C210,CLASIFICACION!$C$5:$G$179,5,0)</f>
        <v>#N/A</v>
      </c>
      <c r="T210" s="301" t="e">
        <f t="shared" si="22"/>
        <v>#N/A</v>
      </c>
      <c r="U210" t="str">
        <f t="shared" si="23"/>
        <v>Imputable</v>
      </c>
    </row>
    <row r="211" spans="1:21">
      <c r="A211" s="248" t="s">
        <v>1173</v>
      </c>
      <c r="B211" s="298" t="s">
        <v>768</v>
      </c>
      <c r="C211" s="298" t="s">
        <v>769</v>
      </c>
      <c r="D211" s="266">
        <v>25411.41</v>
      </c>
      <c r="E211" s="287">
        <v>7831.2583109228999</v>
      </c>
      <c r="F211" s="267" t="s">
        <v>622</v>
      </c>
      <c r="G211" s="265" t="s">
        <v>210</v>
      </c>
      <c r="H211" s="265" t="s">
        <v>211</v>
      </c>
      <c r="I211" s="266">
        <v>199003315.75</v>
      </c>
      <c r="J211" s="268">
        <v>25411.41</v>
      </c>
      <c r="K211" s="269" t="s">
        <v>1177</v>
      </c>
      <c r="L211" s="260"/>
      <c r="M211" s="260"/>
      <c r="N211" s="251"/>
      <c r="O211" s="301">
        <f t="shared" si="25"/>
        <v>25411.41</v>
      </c>
      <c r="P211" s="341">
        <f t="shared" si="24"/>
        <v>199003315.7547693</v>
      </c>
      <c r="S211" t="e">
        <f>+VLOOKUP(C211,CLASIFICACION!$C$5:$G$179,5,0)</f>
        <v>#N/A</v>
      </c>
      <c r="T211" s="301" t="e">
        <f t="shared" si="22"/>
        <v>#N/A</v>
      </c>
      <c r="U211" t="str">
        <f t="shared" si="23"/>
        <v>Imputable</v>
      </c>
    </row>
    <row r="212" spans="1:21">
      <c r="A212" s="248" t="s">
        <v>1173</v>
      </c>
      <c r="B212" s="298" t="s">
        <v>770</v>
      </c>
      <c r="C212" s="298" t="s">
        <v>771</v>
      </c>
      <c r="D212" s="266">
        <v>25411.41</v>
      </c>
      <c r="E212" s="287">
        <v>7831.2583109228999</v>
      </c>
      <c r="F212" s="267" t="s">
        <v>622</v>
      </c>
      <c r="G212" s="265" t="s">
        <v>210</v>
      </c>
      <c r="H212" s="265" t="s">
        <v>211</v>
      </c>
      <c r="I212" s="266">
        <v>199003315.75</v>
      </c>
      <c r="J212" s="268">
        <v>25411.41</v>
      </c>
      <c r="K212" s="269" t="s">
        <v>1177</v>
      </c>
      <c r="L212" s="260"/>
      <c r="M212" s="260"/>
      <c r="N212" s="251"/>
      <c r="O212" s="301">
        <f t="shared" si="25"/>
        <v>25411.41</v>
      </c>
      <c r="P212" s="341">
        <f t="shared" si="24"/>
        <v>199003315.7547693</v>
      </c>
      <c r="S212" t="e">
        <f>+VLOOKUP(C212,CLASIFICACION!$C$5:$G$179,5,0)</f>
        <v>#N/A</v>
      </c>
      <c r="T212" s="301" t="e">
        <f t="shared" si="22"/>
        <v>#N/A</v>
      </c>
      <c r="U212" t="str">
        <f t="shared" si="23"/>
        <v>Imputable</v>
      </c>
    </row>
    <row r="213" spans="1:21">
      <c r="A213" s="248" t="s">
        <v>1173</v>
      </c>
      <c r="B213" s="298" t="s">
        <v>772</v>
      </c>
      <c r="C213" s="298" t="s">
        <v>773</v>
      </c>
      <c r="D213" s="266">
        <v>25411.41</v>
      </c>
      <c r="E213" s="287">
        <v>7831.2583109228999</v>
      </c>
      <c r="F213" s="267" t="s">
        <v>622</v>
      </c>
      <c r="G213" s="265" t="s">
        <v>210</v>
      </c>
      <c r="H213" s="265" t="s">
        <v>211</v>
      </c>
      <c r="I213" s="266">
        <v>199003315.75</v>
      </c>
      <c r="J213" s="268">
        <v>25411.41</v>
      </c>
      <c r="K213" s="269" t="s">
        <v>1177</v>
      </c>
      <c r="L213" s="260"/>
      <c r="M213" s="260"/>
      <c r="N213" s="251"/>
      <c r="O213" s="301">
        <f t="shared" si="25"/>
        <v>25411.41</v>
      </c>
      <c r="P213" s="341">
        <f t="shared" si="24"/>
        <v>199003315.7547693</v>
      </c>
      <c r="S213" t="e">
        <f>+VLOOKUP(C213,CLASIFICACION!$C$5:$G$179,5,0)</f>
        <v>#N/A</v>
      </c>
      <c r="T213" s="301" t="e">
        <f t="shared" si="22"/>
        <v>#N/A</v>
      </c>
      <c r="U213" t="str">
        <f t="shared" si="23"/>
        <v>Imputable</v>
      </c>
    </row>
    <row r="214" spans="1:21">
      <c r="A214" s="248" t="s">
        <v>1173</v>
      </c>
      <c r="B214" s="298" t="s">
        <v>774</v>
      </c>
      <c r="C214" s="298" t="s">
        <v>775</v>
      </c>
      <c r="D214" s="266">
        <v>25411.41</v>
      </c>
      <c r="E214" s="287">
        <v>7831.2583109228999</v>
      </c>
      <c r="F214" s="267" t="s">
        <v>622</v>
      </c>
      <c r="G214" s="265" t="s">
        <v>210</v>
      </c>
      <c r="H214" s="265" t="s">
        <v>211</v>
      </c>
      <c r="I214" s="266">
        <v>199003315.75</v>
      </c>
      <c r="J214" s="268">
        <v>25411.41</v>
      </c>
      <c r="K214" s="269" t="s">
        <v>1177</v>
      </c>
      <c r="L214" s="260"/>
      <c r="M214" s="260"/>
      <c r="N214" s="251"/>
      <c r="O214" s="301">
        <f t="shared" si="25"/>
        <v>25411.41</v>
      </c>
      <c r="P214" s="341">
        <f t="shared" si="24"/>
        <v>199003315.7547693</v>
      </c>
      <c r="S214" t="e">
        <f>+VLOOKUP(C214,CLASIFICACION!$C$5:$G$179,5,0)</f>
        <v>#N/A</v>
      </c>
      <c r="T214" s="301" t="e">
        <f t="shared" si="22"/>
        <v>#N/A</v>
      </c>
      <c r="U214" t="str">
        <f t="shared" si="23"/>
        <v>Imputable</v>
      </c>
    </row>
    <row r="215" spans="1:21">
      <c r="A215" s="248" t="s">
        <v>1173</v>
      </c>
      <c r="B215" s="298" t="s">
        <v>776</v>
      </c>
      <c r="C215" s="298" t="s">
        <v>777</v>
      </c>
      <c r="D215" s="266">
        <v>25411.41</v>
      </c>
      <c r="E215" s="287">
        <v>7831.2583109228999</v>
      </c>
      <c r="F215" s="267" t="s">
        <v>622</v>
      </c>
      <c r="G215" s="265" t="s">
        <v>210</v>
      </c>
      <c r="H215" s="265" t="s">
        <v>211</v>
      </c>
      <c r="I215" s="266">
        <v>199003315.75</v>
      </c>
      <c r="J215" s="268">
        <v>25411.41</v>
      </c>
      <c r="K215" s="269" t="s">
        <v>1177</v>
      </c>
      <c r="L215" s="260"/>
      <c r="M215" s="260"/>
      <c r="N215" s="251"/>
      <c r="O215" s="301">
        <f t="shared" si="25"/>
        <v>25411.41</v>
      </c>
      <c r="P215" s="341">
        <f t="shared" si="24"/>
        <v>199003315.7547693</v>
      </c>
      <c r="S215" t="e">
        <f>+VLOOKUP(C215,CLASIFICACION!$C$5:$G$179,5,0)</f>
        <v>#N/A</v>
      </c>
      <c r="T215" s="301" t="e">
        <f t="shared" si="22"/>
        <v>#N/A</v>
      </c>
      <c r="U215" t="str">
        <f t="shared" si="23"/>
        <v>Imputable</v>
      </c>
    </row>
    <row r="216" spans="1:21">
      <c r="A216" s="248" t="s">
        <v>1173</v>
      </c>
      <c r="B216" s="298" t="s">
        <v>778</v>
      </c>
      <c r="C216" s="298" t="s">
        <v>779</v>
      </c>
      <c r="D216" s="266">
        <v>25411.41</v>
      </c>
      <c r="E216" s="287">
        <v>7831.2583109228999</v>
      </c>
      <c r="F216" s="267" t="s">
        <v>622</v>
      </c>
      <c r="G216" s="265" t="s">
        <v>210</v>
      </c>
      <c r="H216" s="265" t="s">
        <v>211</v>
      </c>
      <c r="I216" s="266">
        <v>199003315.75</v>
      </c>
      <c r="J216" s="268">
        <v>25411.41</v>
      </c>
      <c r="K216" s="269" t="s">
        <v>1177</v>
      </c>
      <c r="L216" s="260"/>
      <c r="M216" s="260"/>
      <c r="N216" s="251"/>
      <c r="O216" s="301">
        <f t="shared" si="25"/>
        <v>25411.41</v>
      </c>
      <c r="P216" s="341">
        <f t="shared" si="24"/>
        <v>199003315.7547693</v>
      </c>
      <c r="S216" t="e">
        <f>+VLOOKUP(C216,CLASIFICACION!$C$5:$G$179,5,0)</f>
        <v>#N/A</v>
      </c>
      <c r="T216" s="301" t="e">
        <f t="shared" si="22"/>
        <v>#N/A</v>
      </c>
      <c r="U216" t="str">
        <f t="shared" si="23"/>
        <v>Imputable</v>
      </c>
    </row>
    <row r="217" spans="1:21">
      <c r="A217" s="248" t="s">
        <v>1173</v>
      </c>
      <c r="B217" s="298" t="s">
        <v>780</v>
      </c>
      <c r="C217" s="298" t="s">
        <v>781</v>
      </c>
      <c r="D217" s="266">
        <v>25411.41</v>
      </c>
      <c r="E217" s="287">
        <v>7831.2583109228999</v>
      </c>
      <c r="F217" s="267" t="s">
        <v>622</v>
      </c>
      <c r="G217" s="265" t="s">
        <v>210</v>
      </c>
      <c r="H217" s="265" t="s">
        <v>211</v>
      </c>
      <c r="I217" s="266">
        <v>199003315.75</v>
      </c>
      <c r="J217" s="268">
        <v>25411.41</v>
      </c>
      <c r="K217" s="269" t="s">
        <v>1177</v>
      </c>
      <c r="L217" s="260"/>
      <c r="M217" s="260"/>
      <c r="N217" s="251"/>
      <c r="O217" s="301">
        <f t="shared" si="25"/>
        <v>25411.41</v>
      </c>
      <c r="P217" s="341">
        <f t="shared" si="24"/>
        <v>199003315.7547693</v>
      </c>
      <c r="S217" t="e">
        <f>+VLOOKUP(C217,CLASIFICACION!$C$5:$G$179,5,0)</f>
        <v>#N/A</v>
      </c>
      <c r="T217" s="301" t="e">
        <f t="shared" si="22"/>
        <v>#N/A</v>
      </c>
      <c r="U217" t="str">
        <f t="shared" si="23"/>
        <v>Imputable</v>
      </c>
    </row>
    <row r="218" spans="1:21">
      <c r="A218" s="248" t="s">
        <v>1173</v>
      </c>
      <c r="B218" s="298" t="s">
        <v>782</v>
      </c>
      <c r="C218" s="298" t="s">
        <v>783</v>
      </c>
      <c r="D218" s="266">
        <v>25411.41</v>
      </c>
      <c r="E218" s="287">
        <v>7831.2583109228999</v>
      </c>
      <c r="F218" s="267" t="s">
        <v>622</v>
      </c>
      <c r="G218" s="265" t="s">
        <v>210</v>
      </c>
      <c r="H218" s="265" t="s">
        <v>211</v>
      </c>
      <c r="I218" s="266">
        <v>199003315.75</v>
      </c>
      <c r="J218" s="268">
        <v>25411.41</v>
      </c>
      <c r="K218" s="269" t="s">
        <v>1177</v>
      </c>
      <c r="L218" s="260"/>
      <c r="M218" s="260"/>
      <c r="N218" s="251"/>
      <c r="O218" s="301">
        <f t="shared" si="25"/>
        <v>25411.41</v>
      </c>
      <c r="P218" s="341">
        <f t="shared" si="24"/>
        <v>199003315.7547693</v>
      </c>
      <c r="S218" t="e">
        <f>+VLOOKUP(C218,CLASIFICACION!$C$5:$G$179,5,0)</f>
        <v>#N/A</v>
      </c>
      <c r="T218" s="301" t="e">
        <f t="shared" si="22"/>
        <v>#N/A</v>
      </c>
      <c r="U218" t="str">
        <f t="shared" si="23"/>
        <v>Imputable</v>
      </c>
    </row>
    <row r="219" spans="1:21">
      <c r="A219" s="248" t="s">
        <v>1173</v>
      </c>
      <c r="B219" s="298" t="s">
        <v>784</v>
      </c>
      <c r="C219" s="298" t="s">
        <v>785</v>
      </c>
      <c r="D219" s="266">
        <v>25411.41</v>
      </c>
      <c r="E219" s="287">
        <v>7831.2583109228999</v>
      </c>
      <c r="F219" s="267" t="s">
        <v>622</v>
      </c>
      <c r="G219" s="265" t="s">
        <v>210</v>
      </c>
      <c r="H219" s="265" t="s">
        <v>211</v>
      </c>
      <c r="I219" s="266">
        <v>199003315.75</v>
      </c>
      <c r="J219" s="268">
        <v>25411.41</v>
      </c>
      <c r="K219" s="269" t="s">
        <v>1177</v>
      </c>
      <c r="L219" s="260"/>
      <c r="M219" s="260"/>
      <c r="N219" s="251"/>
      <c r="O219" s="301">
        <f t="shared" si="25"/>
        <v>25411.41</v>
      </c>
      <c r="P219" s="341">
        <f t="shared" si="24"/>
        <v>199003315.7547693</v>
      </c>
      <c r="S219" t="e">
        <f>+VLOOKUP(C219,CLASIFICACION!$C$5:$G$179,5,0)</f>
        <v>#N/A</v>
      </c>
      <c r="T219" s="301" t="e">
        <f t="shared" si="22"/>
        <v>#N/A</v>
      </c>
      <c r="U219" t="str">
        <f t="shared" si="23"/>
        <v>Imputable</v>
      </c>
    </row>
    <row r="220" spans="1:21">
      <c r="A220" s="248" t="s">
        <v>1173</v>
      </c>
      <c r="B220" s="298" t="s">
        <v>786</v>
      </c>
      <c r="C220" s="298" t="s">
        <v>787</v>
      </c>
      <c r="D220" s="266">
        <v>25411.41</v>
      </c>
      <c r="E220" s="287">
        <v>7831.2583109228999</v>
      </c>
      <c r="F220" s="267" t="s">
        <v>622</v>
      </c>
      <c r="G220" s="265" t="s">
        <v>210</v>
      </c>
      <c r="H220" s="265" t="s">
        <v>211</v>
      </c>
      <c r="I220" s="266">
        <v>199003315.75</v>
      </c>
      <c r="J220" s="268">
        <v>25411.41</v>
      </c>
      <c r="K220" s="269" t="s">
        <v>1177</v>
      </c>
      <c r="L220" s="260"/>
      <c r="M220" s="260"/>
      <c r="N220" s="251"/>
      <c r="O220" s="301">
        <f t="shared" si="25"/>
        <v>25411.41</v>
      </c>
      <c r="P220" s="341">
        <f t="shared" si="24"/>
        <v>199003315.7547693</v>
      </c>
      <c r="S220" t="e">
        <f>+VLOOKUP(C220,CLASIFICACION!$C$5:$G$179,5,0)</f>
        <v>#N/A</v>
      </c>
      <c r="T220" s="301" t="e">
        <f t="shared" si="22"/>
        <v>#N/A</v>
      </c>
      <c r="U220" t="str">
        <f t="shared" si="23"/>
        <v>Imputable</v>
      </c>
    </row>
    <row r="221" spans="1:21">
      <c r="A221" s="248" t="s">
        <v>1173</v>
      </c>
      <c r="B221" s="298" t="s">
        <v>788</v>
      </c>
      <c r="C221" s="298" t="s">
        <v>789</v>
      </c>
      <c r="D221" s="266">
        <v>25411.41</v>
      </c>
      <c r="E221" s="287">
        <v>7831.2583109228999</v>
      </c>
      <c r="F221" s="267" t="s">
        <v>622</v>
      </c>
      <c r="G221" s="265" t="s">
        <v>210</v>
      </c>
      <c r="H221" s="265" t="s">
        <v>211</v>
      </c>
      <c r="I221" s="266">
        <v>199003315.75</v>
      </c>
      <c r="J221" s="268">
        <v>25411.41</v>
      </c>
      <c r="K221" s="269" t="s">
        <v>1177</v>
      </c>
      <c r="L221" s="260"/>
      <c r="M221" s="260"/>
      <c r="N221" s="251"/>
      <c r="O221" s="301">
        <f t="shared" si="25"/>
        <v>25411.41</v>
      </c>
      <c r="P221" s="341">
        <f t="shared" si="24"/>
        <v>199003315.7547693</v>
      </c>
      <c r="S221" t="e">
        <f>+VLOOKUP(C221,CLASIFICACION!$C$5:$G$179,5,0)</f>
        <v>#N/A</v>
      </c>
      <c r="T221" s="301" t="e">
        <f t="shared" si="22"/>
        <v>#N/A</v>
      </c>
      <c r="U221" t="str">
        <f t="shared" si="23"/>
        <v>Imputable</v>
      </c>
    </row>
    <row r="222" spans="1:21">
      <c r="A222" s="248" t="s">
        <v>1173</v>
      </c>
      <c r="B222" s="298" t="s">
        <v>790</v>
      </c>
      <c r="C222" s="298" t="s">
        <v>791</v>
      </c>
      <c r="D222" s="266">
        <v>25411.41</v>
      </c>
      <c r="E222" s="287">
        <v>7831.2583109228999</v>
      </c>
      <c r="F222" s="267" t="s">
        <v>622</v>
      </c>
      <c r="G222" s="265" t="s">
        <v>210</v>
      </c>
      <c r="H222" s="265" t="s">
        <v>211</v>
      </c>
      <c r="I222" s="266">
        <v>199003315.75</v>
      </c>
      <c r="J222" s="268">
        <v>25411.41</v>
      </c>
      <c r="K222" s="269" t="s">
        <v>1177</v>
      </c>
      <c r="L222" s="260"/>
      <c r="M222" s="260"/>
      <c r="N222" s="251"/>
      <c r="O222" s="301">
        <f t="shared" si="25"/>
        <v>25411.41</v>
      </c>
      <c r="P222" s="341">
        <f t="shared" si="24"/>
        <v>199003315.7547693</v>
      </c>
      <c r="S222" t="e">
        <f>+VLOOKUP(C222,CLASIFICACION!$C$5:$G$179,5,0)</f>
        <v>#N/A</v>
      </c>
      <c r="T222" s="301" t="e">
        <f t="shared" si="22"/>
        <v>#N/A</v>
      </c>
      <c r="U222" t="str">
        <f t="shared" si="23"/>
        <v>Imputable</v>
      </c>
    </row>
    <row r="223" spans="1:21">
      <c r="A223" s="248" t="s">
        <v>1173</v>
      </c>
      <c r="B223" s="298" t="s">
        <v>792</v>
      </c>
      <c r="C223" s="298" t="s">
        <v>793</v>
      </c>
      <c r="D223" s="266">
        <v>25411.41</v>
      </c>
      <c r="E223" s="287">
        <v>7831.2583109228999</v>
      </c>
      <c r="F223" s="267" t="s">
        <v>622</v>
      </c>
      <c r="G223" s="265" t="s">
        <v>210</v>
      </c>
      <c r="H223" s="265" t="s">
        <v>211</v>
      </c>
      <c r="I223" s="266">
        <v>199003315.75</v>
      </c>
      <c r="J223" s="268">
        <v>25411.41</v>
      </c>
      <c r="K223" s="269" t="s">
        <v>1177</v>
      </c>
      <c r="L223" s="260"/>
      <c r="M223" s="260"/>
      <c r="N223" s="251"/>
      <c r="O223" s="301">
        <f t="shared" si="25"/>
        <v>25411.41</v>
      </c>
      <c r="P223" s="341">
        <f t="shared" si="24"/>
        <v>199003315.7547693</v>
      </c>
      <c r="S223" t="e">
        <f>+VLOOKUP(C223,CLASIFICACION!$C$5:$G$179,5,0)</f>
        <v>#N/A</v>
      </c>
      <c r="T223" s="301" t="e">
        <f t="shared" si="22"/>
        <v>#N/A</v>
      </c>
      <c r="U223" t="str">
        <f t="shared" si="23"/>
        <v>Imputable</v>
      </c>
    </row>
    <row r="224" spans="1:21">
      <c r="A224" s="248" t="s">
        <v>1173</v>
      </c>
      <c r="B224" s="298" t="s">
        <v>794</v>
      </c>
      <c r="C224" s="298" t="s">
        <v>795</v>
      </c>
      <c r="D224" s="266">
        <v>25417.51</v>
      </c>
      <c r="E224" s="287">
        <v>7831.2583109228999</v>
      </c>
      <c r="F224" s="267" t="s">
        <v>622</v>
      </c>
      <c r="G224" s="265" t="s">
        <v>210</v>
      </c>
      <c r="H224" s="265" t="s">
        <v>211</v>
      </c>
      <c r="I224" s="266">
        <v>199051086.43000001</v>
      </c>
      <c r="J224" s="268">
        <v>25417.51</v>
      </c>
      <c r="K224" s="269" t="s">
        <v>1177</v>
      </c>
      <c r="L224" s="260"/>
      <c r="M224" s="260"/>
      <c r="N224" s="251"/>
      <c r="O224" s="301">
        <f t="shared" si="25"/>
        <v>25417.51</v>
      </c>
      <c r="P224" s="341">
        <f t="shared" si="24"/>
        <v>199051086.43046591</v>
      </c>
      <c r="S224" t="e">
        <f>+VLOOKUP(C224,CLASIFICACION!$C$5:$G$179,5,0)</f>
        <v>#N/A</v>
      </c>
      <c r="T224" s="301" t="e">
        <f t="shared" si="22"/>
        <v>#N/A</v>
      </c>
      <c r="U224" t="str">
        <f t="shared" si="23"/>
        <v>Imputable</v>
      </c>
    </row>
    <row r="225" spans="1:21">
      <c r="A225" s="248" t="s">
        <v>1173</v>
      </c>
      <c r="B225" s="298" t="s">
        <v>796</v>
      </c>
      <c r="C225" s="298" t="s">
        <v>797</v>
      </c>
      <c r="D225" s="266">
        <v>25417.51</v>
      </c>
      <c r="E225" s="287">
        <v>7831.2583109228999</v>
      </c>
      <c r="F225" s="267" t="s">
        <v>622</v>
      </c>
      <c r="G225" s="265" t="s">
        <v>210</v>
      </c>
      <c r="H225" s="265" t="s">
        <v>211</v>
      </c>
      <c r="I225" s="266">
        <v>199051086.43000001</v>
      </c>
      <c r="J225" s="268">
        <v>25417.51</v>
      </c>
      <c r="K225" s="269" t="s">
        <v>1177</v>
      </c>
      <c r="L225" s="260"/>
      <c r="M225" s="260"/>
      <c r="N225" s="251"/>
      <c r="O225" s="301">
        <f t="shared" si="25"/>
        <v>25417.51</v>
      </c>
      <c r="P225" s="341">
        <f t="shared" si="24"/>
        <v>199051086.43046591</v>
      </c>
      <c r="S225" t="e">
        <f>+VLOOKUP(C225,CLASIFICACION!$C$5:$G$179,5,0)</f>
        <v>#N/A</v>
      </c>
      <c r="T225" s="301" t="e">
        <f t="shared" si="22"/>
        <v>#N/A</v>
      </c>
      <c r="U225" t="str">
        <f t="shared" si="23"/>
        <v>Imputable</v>
      </c>
    </row>
    <row r="226" spans="1:21">
      <c r="A226" s="248" t="s">
        <v>1173</v>
      </c>
      <c r="B226" s="298" t="s">
        <v>798</v>
      </c>
      <c r="C226" s="298" t="s">
        <v>799</v>
      </c>
      <c r="D226" s="266">
        <v>25417.51</v>
      </c>
      <c r="E226" s="287">
        <v>7831.2583109228999</v>
      </c>
      <c r="F226" s="267" t="s">
        <v>622</v>
      </c>
      <c r="G226" s="265" t="s">
        <v>210</v>
      </c>
      <c r="H226" s="265" t="s">
        <v>211</v>
      </c>
      <c r="I226" s="266">
        <v>199051086.43000001</v>
      </c>
      <c r="J226" s="268">
        <v>25417.51</v>
      </c>
      <c r="K226" s="269" t="s">
        <v>1177</v>
      </c>
      <c r="L226" s="260"/>
      <c r="M226" s="260"/>
      <c r="N226" s="251"/>
      <c r="O226" s="301">
        <f t="shared" si="25"/>
        <v>25417.51</v>
      </c>
      <c r="P226" s="341">
        <f t="shared" si="24"/>
        <v>199051086.43046591</v>
      </c>
      <c r="S226" t="e">
        <f>+VLOOKUP(C226,CLASIFICACION!$C$5:$G$179,5,0)</f>
        <v>#N/A</v>
      </c>
      <c r="T226" s="301" t="e">
        <f t="shared" si="22"/>
        <v>#N/A</v>
      </c>
      <c r="U226" t="str">
        <f t="shared" si="23"/>
        <v>Imputable</v>
      </c>
    </row>
    <row r="227" spans="1:21">
      <c r="A227" s="248" t="s">
        <v>1173</v>
      </c>
      <c r="B227" s="298" t="s">
        <v>800</v>
      </c>
      <c r="C227" s="298" t="s">
        <v>801</v>
      </c>
      <c r="D227" s="266">
        <v>25417.51</v>
      </c>
      <c r="E227" s="287">
        <v>7831.2583109228999</v>
      </c>
      <c r="F227" s="267" t="s">
        <v>622</v>
      </c>
      <c r="G227" s="265" t="s">
        <v>210</v>
      </c>
      <c r="H227" s="265" t="s">
        <v>211</v>
      </c>
      <c r="I227" s="266">
        <v>199051086.43000001</v>
      </c>
      <c r="J227" s="268">
        <v>25417.51</v>
      </c>
      <c r="K227" s="269" t="s">
        <v>1177</v>
      </c>
      <c r="L227" s="260"/>
      <c r="M227" s="260"/>
      <c r="N227" s="251"/>
      <c r="O227" s="301">
        <f t="shared" si="25"/>
        <v>25417.51</v>
      </c>
      <c r="P227" s="341">
        <f t="shared" si="24"/>
        <v>199051086.43046591</v>
      </c>
      <c r="S227" t="e">
        <f>+VLOOKUP(C227,CLASIFICACION!$C$5:$G$179,5,0)</f>
        <v>#N/A</v>
      </c>
      <c r="T227" s="301" t="e">
        <f t="shared" si="22"/>
        <v>#N/A</v>
      </c>
      <c r="U227" t="str">
        <f t="shared" si="23"/>
        <v>Imputable</v>
      </c>
    </row>
    <row r="228" spans="1:21">
      <c r="A228" s="248" t="s">
        <v>1173</v>
      </c>
      <c r="B228" s="298" t="s">
        <v>802</v>
      </c>
      <c r="C228" s="298" t="s">
        <v>803</v>
      </c>
      <c r="D228" s="266">
        <v>25417.51</v>
      </c>
      <c r="E228" s="287">
        <v>7831.2583109228999</v>
      </c>
      <c r="F228" s="267" t="s">
        <v>622</v>
      </c>
      <c r="G228" s="265" t="s">
        <v>210</v>
      </c>
      <c r="H228" s="265" t="s">
        <v>211</v>
      </c>
      <c r="I228" s="266">
        <v>199051086.43000001</v>
      </c>
      <c r="J228" s="268">
        <v>25417.51</v>
      </c>
      <c r="K228" s="269" t="s">
        <v>1177</v>
      </c>
      <c r="L228" s="260"/>
      <c r="M228" s="260"/>
      <c r="N228" s="251"/>
      <c r="O228" s="301">
        <f t="shared" si="25"/>
        <v>25417.51</v>
      </c>
      <c r="P228" s="341">
        <f t="shared" si="24"/>
        <v>199051086.43046591</v>
      </c>
      <c r="S228" t="e">
        <f>+VLOOKUP(C228,CLASIFICACION!$C$5:$G$179,5,0)</f>
        <v>#N/A</v>
      </c>
      <c r="T228" s="301" t="e">
        <f t="shared" ref="T228:T282" si="26">+O228-S228</f>
        <v>#N/A</v>
      </c>
      <c r="U228" t="str">
        <f t="shared" si="23"/>
        <v>Imputable</v>
      </c>
    </row>
    <row r="229" spans="1:21">
      <c r="A229" s="248" t="s">
        <v>1173</v>
      </c>
      <c r="B229" s="298" t="s">
        <v>804</v>
      </c>
      <c r="C229" s="298" t="s">
        <v>805</v>
      </c>
      <c r="D229" s="266">
        <v>25417.51</v>
      </c>
      <c r="E229" s="287">
        <v>7831.2583109228999</v>
      </c>
      <c r="F229" s="267" t="s">
        <v>622</v>
      </c>
      <c r="G229" s="265" t="s">
        <v>210</v>
      </c>
      <c r="H229" s="265" t="s">
        <v>211</v>
      </c>
      <c r="I229" s="266">
        <v>199051086.43000001</v>
      </c>
      <c r="J229" s="268">
        <v>25417.51</v>
      </c>
      <c r="K229" s="269" t="s">
        <v>1177</v>
      </c>
      <c r="L229" s="260"/>
      <c r="M229" s="260"/>
      <c r="N229" s="251"/>
      <c r="O229" s="301">
        <f t="shared" si="25"/>
        <v>25417.51</v>
      </c>
      <c r="P229" s="341">
        <f t="shared" si="24"/>
        <v>199051086.43046591</v>
      </c>
      <c r="S229" t="e">
        <f>+VLOOKUP(C229,CLASIFICACION!$C$5:$G$179,5,0)</f>
        <v>#N/A</v>
      </c>
      <c r="T229" s="301" t="e">
        <f t="shared" si="26"/>
        <v>#N/A</v>
      </c>
      <c r="U229" t="str">
        <f t="shared" si="23"/>
        <v>Imputable</v>
      </c>
    </row>
    <row r="230" spans="1:21">
      <c r="A230" s="248" t="s">
        <v>1173</v>
      </c>
      <c r="B230" s="298" t="s">
        <v>806</v>
      </c>
      <c r="C230" s="298" t="s">
        <v>807</v>
      </c>
      <c r="D230" s="266">
        <v>25417.51</v>
      </c>
      <c r="E230" s="287">
        <v>7831.2583109228999</v>
      </c>
      <c r="F230" s="267" t="s">
        <v>622</v>
      </c>
      <c r="G230" s="265" t="s">
        <v>210</v>
      </c>
      <c r="H230" s="265" t="s">
        <v>211</v>
      </c>
      <c r="I230" s="266">
        <v>199051086.43000001</v>
      </c>
      <c r="J230" s="268">
        <v>25417.51</v>
      </c>
      <c r="K230" s="269" t="s">
        <v>1177</v>
      </c>
      <c r="L230" s="260"/>
      <c r="M230" s="260"/>
      <c r="N230" s="251"/>
      <c r="O230" s="301">
        <f t="shared" si="25"/>
        <v>25417.51</v>
      </c>
      <c r="P230" s="341">
        <f t="shared" si="24"/>
        <v>199051086.43046591</v>
      </c>
      <c r="S230" t="e">
        <f>+VLOOKUP(C230,CLASIFICACION!$C$5:$G$179,5,0)</f>
        <v>#N/A</v>
      </c>
      <c r="T230" s="301" t="e">
        <f t="shared" si="26"/>
        <v>#N/A</v>
      </c>
      <c r="U230" t="str">
        <f t="shared" si="23"/>
        <v>Imputable</v>
      </c>
    </row>
    <row r="231" spans="1:21">
      <c r="A231" s="248" t="s">
        <v>1173</v>
      </c>
      <c r="B231" s="298" t="s">
        <v>808</v>
      </c>
      <c r="C231" s="298" t="s">
        <v>809</v>
      </c>
      <c r="D231" s="266">
        <v>25417.51</v>
      </c>
      <c r="E231" s="287">
        <v>7831.2583109228999</v>
      </c>
      <c r="F231" s="267" t="s">
        <v>622</v>
      </c>
      <c r="G231" s="265" t="s">
        <v>210</v>
      </c>
      <c r="H231" s="265" t="s">
        <v>211</v>
      </c>
      <c r="I231" s="266">
        <v>199051086.43000001</v>
      </c>
      <c r="J231" s="268">
        <v>25417.51</v>
      </c>
      <c r="K231" s="269" t="s">
        <v>1177</v>
      </c>
      <c r="L231" s="260"/>
      <c r="M231" s="260"/>
      <c r="N231" s="251"/>
      <c r="O231" s="301">
        <f t="shared" si="25"/>
        <v>25417.51</v>
      </c>
      <c r="P231" s="341">
        <f t="shared" si="24"/>
        <v>199051086.43046591</v>
      </c>
      <c r="S231" t="e">
        <f>+VLOOKUP(C231,CLASIFICACION!$C$5:$G$179,5,0)</f>
        <v>#N/A</v>
      </c>
      <c r="T231" s="301" t="e">
        <f t="shared" si="26"/>
        <v>#N/A</v>
      </c>
      <c r="U231" t="str">
        <f t="shared" si="23"/>
        <v>Imputable</v>
      </c>
    </row>
    <row r="232" spans="1:21">
      <c r="A232" s="248" t="s">
        <v>1173</v>
      </c>
      <c r="B232" s="298" t="s">
        <v>810</v>
      </c>
      <c r="C232" s="298" t="s">
        <v>811</v>
      </c>
      <c r="D232" s="266">
        <v>25417.51</v>
      </c>
      <c r="E232" s="287">
        <v>7831.2583109228999</v>
      </c>
      <c r="F232" s="267" t="s">
        <v>622</v>
      </c>
      <c r="G232" s="265" t="s">
        <v>210</v>
      </c>
      <c r="H232" s="265" t="s">
        <v>211</v>
      </c>
      <c r="I232" s="266">
        <v>199051086.43000001</v>
      </c>
      <c r="J232" s="268">
        <v>25417.51</v>
      </c>
      <c r="K232" s="269" t="s">
        <v>1177</v>
      </c>
      <c r="L232" s="260"/>
      <c r="M232" s="260"/>
      <c r="N232" s="261"/>
      <c r="O232" s="301">
        <f t="shared" si="25"/>
        <v>25417.51</v>
      </c>
      <c r="P232" s="341">
        <f t="shared" si="24"/>
        <v>199051086.43046591</v>
      </c>
      <c r="S232" t="e">
        <f>+VLOOKUP(C232,CLASIFICACION!$C$5:$G$179,5,0)</f>
        <v>#N/A</v>
      </c>
      <c r="T232" s="301" t="e">
        <f t="shared" si="26"/>
        <v>#N/A</v>
      </c>
      <c r="U232" t="str">
        <f t="shared" si="23"/>
        <v>Imputable</v>
      </c>
    </row>
    <row r="233" spans="1:21">
      <c r="A233" s="248" t="s">
        <v>1173</v>
      </c>
      <c r="B233" s="298" t="s">
        <v>812</v>
      </c>
      <c r="C233" s="298" t="s">
        <v>813</v>
      </c>
      <c r="D233" s="266">
        <v>25417.51</v>
      </c>
      <c r="E233" s="287">
        <v>7831.2583109228999</v>
      </c>
      <c r="F233" s="267" t="s">
        <v>622</v>
      </c>
      <c r="G233" s="265" t="s">
        <v>210</v>
      </c>
      <c r="H233" s="265" t="s">
        <v>211</v>
      </c>
      <c r="I233" s="266">
        <v>199051086.43000001</v>
      </c>
      <c r="J233" s="268">
        <v>25417.51</v>
      </c>
      <c r="K233" s="269" t="s">
        <v>1177</v>
      </c>
      <c r="L233" s="260"/>
      <c r="M233" s="260"/>
      <c r="N233" s="251"/>
      <c r="O233" s="301">
        <f t="shared" si="25"/>
        <v>25417.51</v>
      </c>
      <c r="P233" s="341">
        <f t="shared" si="24"/>
        <v>199051086.43046591</v>
      </c>
      <c r="S233" t="e">
        <f>+VLOOKUP(C233,CLASIFICACION!$C$5:$G$179,5,0)</f>
        <v>#N/A</v>
      </c>
      <c r="T233" s="301" t="e">
        <f t="shared" si="26"/>
        <v>#N/A</v>
      </c>
      <c r="U233" t="str">
        <f t="shared" si="23"/>
        <v>Imputable</v>
      </c>
    </row>
    <row r="234" spans="1:21">
      <c r="A234" s="248" t="s">
        <v>1173</v>
      </c>
      <c r="B234" s="298" t="s">
        <v>814</v>
      </c>
      <c r="C234" s="298" t="s">
        <v>815</v>
      </c>
      <c r="D234" s="266">
        <v>25417.51</v>
      </c>
      <c r="E234" s="287">
        <v>7831.2583109228999</v>
      </c>
      <c r="F234" s="267" t="s">
        <v>622</v>
      </c>
      <c r="G234" s="265" t="s">
        <v>210</v>
      </c>
      <c r="H234" s="265" t="s">
        <v>211</v>
      </c>
      <c r="I234" s="266">
        <v>199051086.43000001</v>
      </c>
      <c r="J234" s="268">
        <v>25417.51</v>
      </c>
      <c r="K234" s="269" t="s">
        <v>1177</v>
      </c>
      <c r="L234" s="260"/>
      <c r="M234" s="260"/>
      <c r="N234" s="261"/>
      <c r="O234" s="301">
        <f t="shared" si="25"/>
        <v>25417.51</v>
      </c>
      <c r="P234" s="341">
        <f t="shared" si="24"/>
        <v>199051086.43046591</v>
      </c>
      <c r="S234" t="e">
        <f>+VLOOKUP(C234,CLASIFICACION!$C$5:$G$179,5,0)</f>
        <v>#N/A</v>
      </c>
      <c r="T234" s="301" t="e">
        <f t="shared" si="26"/>
        <v>#N/A</v>
      </c>
      <c r="U234" t="str">
        <f t="shared" si="23"/>
        <v>Imputable</v>
      </c>
    </row>
    <row r="235" spans="1:21">
      <c r="A235" s="248" t="s">
        <v>1173</v>
      </c>
      <c r="B235" s="298" t="s">
        <v>816</v>
      </c>
      <c r="C235" s="298" t="s">
        <v>817</v>
      </c>
      <c r="D235" s="266">
        <v>25417.51</v>
      </c>
      <c r="E235" s="287">
        <v>7831.2583109228999</v>
      </c>
      <c r="F235" s="267" t="s">
        <v>622</v>
      </c>
      <c r="G235" s="265" t="s">
        <v>210</v>
      </c>
      <c r="H235" s="265" t="s">
        <v>211</v>
      </c>
      <c r="I235" s="266">
        <v>199051086.43000001</v>
      </c>
      <c r="J235" s="268">
        <v>25417.51</v>
      </c>
      <c r="K235" s="269" t="s">
        <v>1177</v>
      </c>
      <c r="L235" s="260"/>
      <c r="M235" s="260"/>
      <c r="N235" s="261"/>
      <c r="O235" s="301">
        <f t="shared" si="25"/>
        <v>25417.51</v>
      </c>
      <c r="P235" s="341">
        <f t="shared" si="24"/>
        <v>199051086.43046591</v>
      </c>
      <c r="S235" t="e">
        <f>+VLOOKUP(C235,CLASIFICACION!$C$5:$G$179,5,0)</f>
        <v>#N/A</v>
      </c>
      <c r="T235" s="301" t="e">
        <f t="shared" si="26"/>
        <v>#N/A</v>
      </c>
      <c r="U235" t="str">
        <f t="shared" si="23"/>
        <v>Imputable</v>
      </c>
    </row>
    <row r="236" spans="1:21">
      <c r="A236" s="248" t="s">
        <v>1173</v>
      </c>
      <c r="B236" s="298" t="s">
        <v>818</v>
      </c>
      <c r="C236" s="298" t="s">
        <v>819</v>
      </c>
      <c r="D236" s="266">
        <v>25417.51</v>
      </c>
      <c r="E236" s="287">
        <v>7831.2583109228999</v>
      </c>
      <c r="F236" s="267" t="s">
        <v>622</v>
      </c>
      <c r="G236" s="265" t="s">
        <v>210</v>
      </c>
      <c r="H236" s="265" t="s">
        <v>211</v>
      </c>
      <c r="I236" s="266">
        <v>199051086.43000001</v>
      </c>
      <c r="J236" s="268">
        <v>25417.51</v>
      </c>
      <c r="K236" s="269" t="s">
        <v>1177</v>
      </c>
      <c r="L236" s="260"/>
      <c r="M236" s="260"/>
      <c r="N236" s="251"/>
      <c r="O236" s="301">
        <f t="shared" si="25"/>
        <v>25417.51</v>
      </c>
      <c r="P236" s="341">
        <f t="shared" si="24"/>
        <v>199051086.43046591</v>
      </c>
      <c r="S236" t="e">
        <f>+VLOOKUP(C236,CLASIFICACION!$C$5:$G$179,5,0)</f>
        <v>#N/A</v>
      </c>
      <c r="T236" s="301" t="e">
        <f t="shared" si="26"/>
        <v>#N/A</v>
      </c>
      <c r="U236" t="str">
        <f t="shared" si="23"/>
        <v>Imputable</v>
      </c>
    </row>
    <row r="237" spans="1:21">
      <c r="A237" s="248" t="s">
        <v>1173</v>
      </c>
      <c r="B237" s="298" t="s">
        <v>820</v>
      </c>
      <c r="C237" s="298" t="s">
        <v>821</v>
      </c>
      <c r="D237" s="266">
        <v>25417.51</v>
      </c>
      <c r="E237" s="287">
        <v>7831.2583109228999</v>
      </c>
      <c r="F237" s="267" t="s">
        <v>622</v>
      </c>
      <c r="G237" s="265" t="s">
        <v>210</v>
      </c>
      <c r="H237" s="265" t="s">
        <v>211</v>
      </c>
      <c r="I237" s="266">
        <v>199051086.43000001</v>
      </c>
      <c r="J237" s="268">
        <v>25417.51</v>
      </c>
      <c r="K237" s="269" t="s">
        <v>1177</v>
      </c>
      <c r="L237" s="260"/>
      <c r="M237" s="260"/>
      <c r="N237" s="251"/>
      <c r="O237" s="301">
        <f t="shared" si="25"/>
        <v>25417.51</v>
      </c>
      <c r="P237" s="341">
        <f t="shared" si="24"/>
        <v>199051086.43046591</v>
      </c>
      <c r="S237" t="e">
        <f>+VLOOKUP(C237,CLASIFICACION!$C$5:$G$179,5,0)</f>
        <v>#N/A</v>
      </c>
      <c r="T237" s="301" t="e">
        <f t="shared" si="26"/>
        <v>#N/A</v>
      </c>
      <c r="U237" t="str">
        <f t="shared" si="23"/>
        <v>Imputable</v>
      </c>
    </row>
    <row r="238" spans="1:21">
      <c r="A238" s="248" t="s">
        <v>1173</v>
      </c>
      <c r="B238" s="298" t="s">
        <v>822</v>
      </c>
      <c r="C238" s="298" t="s">
        <v>823</v>
      </c>
      <c r="D238" s="266">
        <v>25417.51</v>
      </c>
      <c r="E238" s="287">
        <v>7831.2583109228999</v>
      </c>
      <c r="F238" s="267" t="s">
        <v>622</v>
      </c>
      <c r="G238" s="265" t="s">
        <v>210</v>
      </c>
      <c r="H238" s="265" t="s">
        <v>211</v>
      </c>
      <c r="I238" s="266">
        <v>199051086.43000001</v>
      </c>
      <c r="J238" s="268">
        <v>25417.51</v>
      </c>
      <c r="K238" s="269" t="s">
        <v>1177</v>
      </c>
      <c r="L238" s="260"/>
      <c r="M238" s="260"/>
      <c r="N238" s="261"/>
      <c r="O238" s="301">
        <f t="shared" si="25"/>
        <v>25417.51</v>
      </c>
      <c r="P238" s="341">
        <f t="shared" si="24"/>
        <v>199051086.43046591</v>
      </c>
      <c r="S238" t="e">
        <f>+VLOOKUP(C238,CLASIFICACION!$C$5:$G$179,5,0)</f>
        <v>#N/A</v>
      </c>
      <c r="T238" s="301" t="e">
        <f t="shared" si="26"/>
        <v>#N/A</v>
      </c>
      <c r="U238" t="str">
        <f t="shared" si="23"/>
        <v>Imputable</v>
      </c>
    </row>
    <row r="239" spans="1:21">
      <c r="A239" s="248" t="s">
        <v>1173</v>
      </c>
      <c r="B239" s="298" t="s">
        <v>824</v>
      </c>
      <c r="C239" s="298" t="s">
        <v>825</v>
      </c>
      <c r="D239" s="266">
        <v>25417.51</v>
      </c>
      <c r="E239" s="287">
        <v>7831.2583109228999</v>
      </c>
      <c r="F239" s="267" t="s">
        <v>622</v>
      </c>
      <c r="G239" s="265" t="s">
        <v>210</v>
      </c>
      <c r="H239" s="265" t="s">
        <v>211</v>
      </c>
      <c r="I239" s="266">
        <v>199051086.43000001</v>
      </c>
      <c r="J239" s="268">
        <v>25417.51</v>
      </c>
      <c r="K239" s="269" t="s">
        <v>1177</v>
      </c>
      <c r="L239" s="260"/>
      <c r="M239" s="260"/>
      <c r="N239" s="261"/>
      <c r="O239" s="301">
        <f t="shared" si="25"/>
        <v>25417.51</v>
      </c>
      <c r="P239" s="341">
        <f t="shared" si="24"/>
        <v>199051086.43046591</v>
      </c>
      <c r="S239" t="e">
        <f>+VLOOKUP(C239,CLASIFICACION!$C$5:$G$179,5,0)</f>
        <v>#N/A</v>
      </c>
      <c r="T239" s="301" t="e">
        <f t="shared" si="26"/>
        <v>#N/A</v>
      </c>
      <c r="U239" t="str">
        <f t="shared" si="23"/>
        <v>Imputable</v>
      </c>
    </row>
    <row r="240" spans="1:21">
      <c r="A240" s="248" t="s">
        <v>1173</v>
      </c>
      <c r="B240" s="298" t="s">
        <v>826</v>
      </c>
      <c r="C240" s="298" t="s">
        <v>827</v>
      </c>
      <c r="D240" s="266">
        <v>25417.51</v>
      </c>
      <c r="E240" s="287">
        <v>7831.2583109228999</v>
      </c>
      <c r="F240" s="267" t="s">
        <v>622</v>
      </c>
      <c r="G240" s="265" t="s">
        <v>210</v>
      </c>
      <c r="H240" s="265" t="s">
        <v>211</v>
      </c>
      <c r="I240" s="266">
        <v>199051086.43000001</v>
      </c>
      <c r="J240" s="268">
        <v>25417.51</v>
      </c>
      <c r="K240" s="269" t="s">
        <v>1177</v>
      </c>
      <c r="L240" s="260"/>
      <c r="M240" s="260"/>
      <c r="N240" s="261"/>
      <c r="O240" s="301">
        <f t="shared" si="25"/>
        <v>25417.51</v>
      </c>
      <c r="P240" s="341">
        <f t="shared" si="24"/>
        <v>199051086.43046591</v>
      </c>
      <c r="S240" t="e">
        <f>+VLOOKUP(C240,CLASIFICACION!$C$5:$G$179,5,0)</f>
        <v>#N/A</v>
      </c>
      <c r="T240" s="301" t="e">
        <f t="shared" si="26"/>
        <v>#N/A</v>
      </c>
      <c r="U240" t="str">
        <f t="shared" si="23"/>
        <v>Imputable</v>
      </c>
    </row>
    <row r="241" spans="1:21">
      <c r="A241" s="248" t="s">
        <v>1173</v>
      </c>
      <c r="B241" s="298" t="s">
        <v>828</v>
      </c>
      <c r="C241" s="298" t="s">
        <v>829</v>
      </c>
      <c r="D241" s="266">
        <v>25417.51</v>
      </c>
      <c r="E241" s="287">
        <v>7831.2583109228999</v>
      </c>
      <c r="F241" s="267" t="s">
        <v>622</v>
      </c>
      <c r="G241" s="265" t="s">
        <v>210</v>
      </c>
      <c r="H241" s="265" t="s">
        <v>211</v>
      </c>
      <c r="I241" s="266">
        <v>199051086.43000001</v>
      </c>
      <c r="J241" s="268">
        <v>25417.51</v>
      </c>
      <c r="K241" s="269" t="s">
        <v>1177</v>
      </c>
      <c r="L241" s="260"/>
      <c r="M241" s="260"/>
      <c r="N241" s="261"/>
      <c r="O241" s="301">
        <f t="shared" si="25"/>
        <v>25417.51</v>
      </c>
      <c r="P241" s="341">
        <f t="shared" si="24"/>
        <v>199051086.43046591</v>
      </c>
      <c r="S241" t="e">
        <f>+VLOOKUP(C241,CLASIFICACION!$C$5:$G$179,5,0)</f>
        <v>#N/A</v>
      </c>
      <c r="T241" s="301" t="e">
        <f t="shared" si="26"/>
        <v>#N/A</v>
      </c>
      <c r="U241" t="str">
        <f t="shared" si="23"/>
        <v>Imputable</v>
      </c>
    </row>
    <row r="242" spans="1:21">
      <c r="A242" s="248" t="s">
        <v>1173</v>
      </c>
      <c r="B242" s="298" t="s">
        <v>830</v>
      </c>
      <c r="C242" s="298" t="s">
        <v>831</v>
      </c>
      <c r="D242" s="266">
        <v>25417.51</v>
      </c>
      <c r="E242" s="287">
        <v>7831.2583109228999</v>
      </c>
      <c r="F242" s="267" t="s">
        <v>622</v>
      </c>
      <c r="G242" s="265" t="s">
        <v>210</v>
      </c>
      <c r="H242" s="265" t="s">
        <v>211</v>
      </c>
      <c r="I242" s="266">
        <v>199051086.43000001</v>
      </c>
      <c r="J242" s="268">
        <v>25417.51</v>
      </c>
      <c r="K242" s="269" t="s">
        <v>1177</v>
      </c>
      <c r="L242" s="260"/>
      <c r="M242" s="260"/>
      <c r="N242" s="261"/>
      <c r="O242" s="301">
        <f t="shared" si="25"/>
        <v>25417.51</v>
      </c>
      <c r="P242" s="341">
        <f t="shared" si="24"/>
        <v>199051086.43046591</v>
      </c>
      <c r="S242" t="e">
        <f>+VLOOKUP(C242,CLASIFICACION!$C$5:$G$179,5,0)</f>
        <v>#N/A</v>
      </c>
      <c r="T242" s="301" t="e">
        <f t="shared" si="26"/>
        <v>#N/A</v>
      </c>
      <c r="U242" t="str">
        <f t="shared" si="23"/>
        <v>Imputable</v>
      </c>
    </row>
    <row r="243" spans="1:21">
      <c r="A243" s="248" t="s">
        <v>1173</v>
      </c>
      <c r="B243" s="298" t="s">
        <v>832</v>
      </c>
      <c r="C243" s="298" t="s">
        <v>833</v>
      </c>
      <c r="D243" s="266">
        <v>25417.51</v>
      </c>
      <c r="E243" s="287">
        <v>7831.2583109228999</v>
      </c>
      <c r="F243" s="267" t="s">
        <v>622</v>
      </c>
      <c r="G243" s="265" t="s">
        <v>210</v>
      </c>
      <c r="H243" s="265" t="s">
        <v>211</v>
      </c>
      <c r="I243" s="266">
        <v>199051086.43000001</v>
      </c>
      <c r="J243" s="268">
        <v>25417.51</v>
      </c>
      <c r="K243" s="269" t="s">
        <v>1177</v>
      </c>
      <c r="L243" s="260"/>
      <c r="M243" s="260"/>
      <c r="N243" s="251"/>
      <c r="O243" s="301">
        <f t="shared" si="25"/>
        <v>25417.51</v>
      </c>
      <c r="P243" s="341">
        <f t="shared" si="24"/>
        <v>199051086.43046591</v>
      </c>
      <c r="S243" t="e">
        <f>+VLOOKUP(C243,CLASIFICACION!$C$5:$G$179,5,0)</f>
        <v>#N/A</v>
      </c>
      <c r="T243" s="301" t="e">
        <f t="shared" si="26"/>
        <v>#N/A</v>
      </c>
      <c r="U243" t="str">
        <f t="shared" si="23"/>
        <v>Imputable</v>
      </c>
    </row>
    <row r="244" spans="1:21">
      <c r="A244" s="248" t="s">
        <v>1173</v>
      </c>
      <c r="B244" s="298" t="s">
        <v>834</v>
      </c>
      <c r="C244" s="298" t="s">
        <v>835</v>
      </c>
      <c r="D244" s="266">
        <v>25417.51</v>
      </c>
      <c r="E244" s="287">
        <v>7831.2583109228999</v>
      </c>
      <c r="F244" s="267" t="s">
        <v>622</v>
      </c>
      <c r="G244" s="265" t="s">
        <v>210</v>
      </c>
      <c r="H244" s="265" t="s">
        <v>211</v>
      </c>
      <c r="I244" s="266">
        <v>199051086.43000001</v>
      </c>
      <c r="J244" s="268">
        <v>25417.51</v>
      </c>
      <c r="K244" s="269" t="s">
        <v>1177</v>
      </c>
      <c r="L244" s="260"/>
      <c r="M244" s="260"/>
      <c r="N244" s="251"/>
      <c r="O244" s="301">
        <f t="shared" si="25"/>
        <v>25417.51</v>
      </c>
      <c r="P244" s="341">
        <f t="shared" si="24"/>
        <v>199051086.43046591</v>
      </c>
      <c r="S244" t="e">
        <f>+VLOOKUP(C244,CLASIFICACION!$C$5:$G$179,5,0)</f>
        <v>#N/A</v>
      </c>
      <c r="T244" s="301" t="e">
        <f t="shared" si="26"/>
        <v>#N/A</v>
      </c>
      <c r="U244" t="str">
        <f t="shared" si="23"/>
        <v>Imputable</v>
      </c>
    </row>
    <row r="245" spans="1:21">
      <c r="A245" s="248" t="s">
        <v>1173</v>
      </c>
      <c r="B245" s="298" t="s">
        <v>836</v>
      </c>
      <c r="C245" s="298" t="s">
        <v>837</v>
      </c>
      <c r="D245" s="266">
        <v>25417.51</v>
      </c>
      <c r="E245" s="287">
        <v>7831.2583109228999</v>
      </c>
      <c r="F245" s="267" t="s">
        <v>622</v>
      </c>
      <c r="G245" s="265" t="s">
        <v>210</v>
      </c>
      <c r="H245" s="265" t="s">
        <v>211</v>
      </c>
      <c r="I245" s="266">
        <v>199051086.43000001</v>
      </c>
      <c r="J245" s="268">
        <v>25417.51</v>
      </c>
      <c r="K245" s="269" t="s">
        <v>1177</v>
      </c>
      <c r="L245" s="260"/>
      <c r="M245" s="260"/>
      <c r="N245" s="261"/>
      <c r="O245" s="301">
        <f t="shared" si="25"/>
        <v>25417.51</v>
      </c>
      <c r="P245" s="341">
        <f t="shared" si="24"/>
        <v>199051086.43046591</v>
      </c>
      <c r="S245" t="e">
        <f>+VLOOKUP(C245,CLASIFICACION!$C$5:$G$179,5,0)</f>
        <v>#N/A</v>
      </c>
      <c r="T245" s="301" t="e">
        <f t="shared" si="26"/>
        <v>#N/A</v>
      </c>
      <c r="U245" t="str">
        <f t="shared" si="23"/>
        <v>Imputable</v>
      </c>
    </row>
    <row r="246" spans="1:21">
      <c r="A246" s="248" t="s">
        <v>1173</v>
      </c>
      <c r="B246" s="298" t="s">
        <v>838</v>
      </c>
      <c r="C246" s="298" t="s">
        <v>839</v>
      </c>
      <c r="D246" s="266">
        <v>25417.51</v>
      </c>
      <c r="E246" s="287">
        <v>7831.2583109228999</v>
      </c>
      <c r="F246" s="267" t="s">
        <v>622</v>
      </c>
      <c r="G246" s="265" t="s">
        <v>210</v>
      </c>
      <c r="H246" s="265" t="s">
        <v>211</v>
      </c>
      <c r="I246" s="266">
        <v>199051086.43000001</v>
      </c>
      <c r="J246" s="268">
        <v>25417.51</v>
      </c>
      <c r="K246" s="269" t="s">
        <v>1177</v>
      </c>
      <c r="L246" s="260"/>
      <c r="M246" s="260"/>
      <c r="N246" s="251"/>
      <c r="O246" s="301">
        <f t="shared" si="25"/>
        <v>25417.51</v>
      </c>
      <c r="P246" s="341">
        <f t="shared" si="24"/>
        <v>199051086.43046591</v>
      </c>
      <c r="S246" t="e">
        <f>+VLOOKUP(C246,CLASIFICACION!$C$5:$G$179,5,0)</f>
        <v>#N/A</v>
      </c>
      <c r="T246" s="301" t="e">
        <f t="shared" si="26"/>
        <v>#N/A</v>
      </c>
      <c r="U246" t="str">
        <f t="shared" si="23"/>
        <v>Imputable</v>
      </c>
    </row>
    <row r="247" spans="1:21">
      <c r="A247" s="248" t="s">
        <v>1173</v>
      </c>
      <c r="B247" s="298" t="s">
        <v>840</v>
      </c>
      <c r="C247" s="298" t="s">
        <v>841</v>
      </c>
      <c r="D247" s="266">
        <v>25417.51</v>
      </c>
      <c r="E247" s="287">
        <v>7831.2583109228999</v>
      </c>
      <c r="F247" s="267" t="s">
        <v>622</v>
      </c>
      <c r="G247" s="265" t="s">
        <v>210</v>
      </c>
      <c r="H247" s="265" t="s">
        <v>211</v>
      </c>
      <c r="I247" s="266">
        <v>199051086.43000001</v>
      </c>
      <c r="J247" s="268">
        <v>25417.51</v>
      </c>
      <c r="K247" s="269" t="s">
        <v>1177</v>
      </c>
      <c r="L247" s="260"/>
      <c r="M247" s="260"/>
      <c r="N247" s="261"/>
      <c r="O247" s="301">
        <f t="shared" si="25"/>
        <v>25417.51</v>
      </c>
      <c r="P247" s="341">
        <f t="shared" si="24"/>
        <v>199051086.43046591</v>
      </c>
      <c r="S247" t="e">
        <f>+VLOOKUP(C247,CLASIFICACION!$C$5:$G$179,5,0)</f>
        <v>#N/A</v>
      </c>
      <c r="T247" s="301" t="e">
        <f t="shared" si="26"/>
        <v>#N/A</v>
      </c>
      <c r="U247" t="str">
        <f t="shared" si="23"/>
        <v>Imputable</v>
      </c>
    </row>
    <row r="248" spans="1:21">
      <c r="A248" s="248" t="s">
        <v>1173</v>
      </c>
      <c r="B248" s="298" t="s">
        <v>842</v>
      </c>
      <c r="C248" s="298" t="s">
        <v>843</v>
      </c>
      <c r="D248" s="266">
        <v>25417.51</v>
      </c>
      <c r="E248" s="287">
        <v>7831.2583109228999</v>
      </c>
      <c r="F248" s="267" t="s">
        <v>622</v>
      </c>
      <c r="G248" s="265" t="s">
        <v>210</v>
      </c>
      <c r="H248" s="265" t="s">
        <v>211</v>
      </c>
      <c r="I248" s="266">
        <v>199051086.43000001</v>
      </c>
      <c r="J248" s="268">
        <v>25417.51</v>
      </c>
      <c r="K248" s="269" t="s">
        <v>1177</v>
      </c>
      <c r="L248" s="260"/>
      <c r="M248" s="260"/>
      <c r="N248" s="251"/>
      <c r="O248" s="301">
        <f t="shared" si="25"/>
        <v>25417.51</v>
      </c>
      <c r="P248" s="341">
        <f t="shared" si="24"/>
        <v>199051086.43046591</v>
      </c>
      <c r="S248" t="e">
        <f>+VLOOKUP(C248,CLASIFICACION!$C$5:$G$179,5,0)</f>
        <v>#N/A</v>
      </c>
      <c r="T248" s="301" t="e">
        <f t="shared" si="26"/>
        <v>#N/A</v>
      </c>
      <c r="U248" t="str">
        <f t="shared" si="23"/>
        <v>Imputable</v>
      </c>
    </row>
    <row r="249" spans="1:21">
      <c r="A249" s="248" t="s">
        <v>1173</v>
      </c>
      <c r="B249" s="298" t="s">
        <v>844</v>
      </c>
      <c r="C249" s="298" t="s">
        <v>845</v>
      </c>
      <c r="D249" s="266">
        <v>25417.51</v>
      </c>
      <c r="E249" s="287">
        <v>7831.2583109228999</v>
      </c>
      <c r="F249" s="267" t="s">
        <v>622</v>
      </c>
      <c r="G249" s="265" t="s">
        <v>210</v>
      </c>
      <c r="H249" s="265" t="s">
        <v>211</v>
      </c>
      <c r="I249" s="266">
        <v>199051086.43000001</v>
      </c>
      <c r="J249" s="268">
        <v>25417.51</v>
      </c>
      <c r="K249" s="269" t="s">
        <v>1177</v>
      </c>
      <c r="L249" s="260"/>
      <c r="M249" s="260"/>
      <c r="N249" s="251"/>
      <c r="O249" s="301">
        <f t="shared" si="25"/>
        <v>25417.51</v>
      </c>
      <c r="P249" s="341">
        <f t="shared" si="24"/>
        <v>199051086.43046591</v>
      </c>
      <c r="S249" t="e">
        <f>+VLOOKUP(C249,CLASIFICACION!$C$5:$G$179,5,0)</f>
        <v>#N/A</v>
      </c>
      <c r="T249" s="301" t="e">
        <f t="shared" si="26"/>
        <v>#N/A</v>
      </c>
      <c r="U249" t="str">
        <f t="shared" si="23"/>
        <v>Imputable</v>
      </c>
    </row>
    <row r="250" spans="1:21">
      <c r="A250" s="248" t="s">
        <v>1173</v>
      </c>
      <c r="B250" s="298" t="s">
        <v>846</v>
      </c>
      <c r="C250" s="298" t="s">
        <v>847</v>
      </c>
      <c r="D250" s="266">
        <v>25417.51</v>
      </c>
      <c r="E250" s="287">
        <v>7831.2583109228999</v>
      </c>
      <c r="F250" s="267" t="s">
        <v>622</v>
      </c>
      <c r="G250" s="265" t="s">
        <v>210</v>
      </c>
      <c r="H250" s="265" t="s">
        <v>211</v>
      </c>
      <c r="I250" s="266">
        <v>199051086.43000001</v>
      </c>
      <c r="J250" s="268">
        <v>25417.51</v>
      </c>
      <c r="K250" s="269" t="s">
        <v>1177</v>
      </c>
      <c r="L250" s="260"/>
      <c r="M250" s="260"/>
      <c r="N250" s="261"/>
      <c r="O250" s="301">
        <f t="shared" si="25"/>
        <v>25417.51</v>
      </c>
      <c r="P250" s="341">
        <f t="shared" si="24"/>
        <v>199051086.43046591</v>
      </c>
      <c r="S250" t="e">
        <f>+VLOOKUP(C250,CLASIFICACION!$C$5:$G$179,5,0)</f>
        <v>#N/A</v>
      </c>
      <c r="T250" s="301" t="e">
        <f t="shared" si="26"/>
        <v>#N/A</v>
      </c>
      <c r="U250" t="str">
        <f t="shared" si="23"/>
        <v>Imputable</v>
      </c>
    </row>
    <row r="251" spans="1:21">
      <c r="A251" s="248" t="s">
        <v>1173</v>
      </c>
      <c r="B251" s="298" t="s">
        <v>848</v>
      </c>
      <c r="C251" s="298" t="s">
        <v>849</v>
      </c>
      <c r="D251" s="266">
        <v>25417.51</v>
      </c>
      <c r="E251" s="287">
        <v>7831.2583109228999</v>
      </c>
      <c r="F251" s="267" t="s">
        <v>622</v>
      </c>
      <c r="G251" s="265" t="s">
        <v>210</v>
      </c>
      <c r="H251" s="265" t="s">
        <v>211</v>
      </c>
      <c r="I251" s="266">
        <v>199051086.43000001</v>
      </c>
      <c r="J251" s="268">
        <v>25417.51</v>
      </c>
      <c r="K251" s="269" t="s">
        <v>1177</v>
      </c>
      <c r="L251" s="260"/>
      <c r="M251" s="260"/>
      <c r="N251" s="261"/>
      <c r="O251" s="301">
        <f t="shared" si="25"/>
        <v>25417.51</v>
      </c>
      <c r="P251" s="341">
        <f t="shared" si="24"/>
        <v>199051086.43046591</v>
      </c>
      <c r="S251" t="e">
        <f>+VLOOKUP(C251,CLASIFICACION!$C$5:$G$179,5,0)</f>
        <v>#N/A</v>
      </c>
      <c r="T251" s="301" t="e">
        <f t="shared" si="26"/>
        <v>#N/A</v>
      </c>
      <c r="U251" t="str">
        <f t="shared" si="23"/>
        <v>Imputable</v>
      </c>
    </row>
    <row r="252" spans="1:21">
      <c r="A252" s="248" t="s">
        <v>1173</v>
      </c>
      <c r="B252" s="298" t="s">
        <v>850</v>
      </c>
      <c r="C252" s="298" t="s">
        <v>851</v>
      </c>
      <c r="D252" s="266">
        <v>25417.51</v>
      </c>
      <c r="E252" s="287">
        <v>7831.2583109228999</v>
      </c>
      <c r="F252" s="267" t="s">
        <v>622</v>
      </c>
      <c r="G252" s="265" t="s">
        <v>210</v>
      </c>
      <c r="H252" s="265" t="s">
        <v>211</v>
      </c>
      <c r="I252" s="266">
        <v>199051086.43000001</v>
      </c>
      <c r="J252" s="268">
        <v>25417.51</v>
      </c>
      <c r="K252" s="269" t="s">
        <v>1177</v>
      </c>
      <c r="L252" s="260"/>
      <c r="M252" s="260"/>
      <c r="N252" s="251"/>
      <c r="O252" s="301">
        <f t="shared" si="25"/>
        <v>25417.51</v>
      </c>
      <c r="P252" s="341">
        <f t="shared" si="24"/>
        <v>199051086.43046591</v>
      </c>
      <c r="S252" t="e">
        <f>+VLOOKUP(C252,CLASIFICACION!$C$5:$G$179,5,0)</f>
        <v>#N/A</v>
      </c>
      <c r="T252" s="301" t="e">
        <f t="shared" si="26"/>
        <v>#N/A</v>
      </c>
      <c r="U252" t="str">
        <f t="shared" si="23"/>
        <v>Imputable</v>
      </c>
    </row>
    <row r="253" spans="1:21">
      <c r="A253" s="248" t="s">
        <v>1173</v>
      </c>
      <c r="B253" s="298" t="s">
        <v>852</v>
      </c>
      <c r="C253" s="298" t="s">
        <v>853</v>
      </c>
      <c r="D253" s="266">
        <v>25417.51</v>
      </c>
      <c r="E253" s="287">
        <v>7831.2583109228999</v>
      </c>
      <c r="F253" s="267" t="s">
        <v>622</v>
      </c>
      <c r="G253" s="265" t="s">
        <v>210</v>
      </c>
      <c r="H253" s="265" t="s">
        <v>211</v>
      </c>
      <c r="I253" s="266">
        <v>199051086.43000001</v>
      </c>
      <c r="J253" s="268">
        <v>25417.51</v>
      </c>
      <c r="K253" s="269" t="s">
        <v>1177</v>
      </c>
      <c r="L253" s="260"/>
      <c r="M253" s="260"/>
      <c r="N253" s="251"/>
      <c r="O253" s="301">
        <f t="shared" si="25"/>
        <v>25417.51</v>
      </c>
      <c r="P253" s="341">
        <f t="shared" si="24"/>
        <v>199051086.43046591</v>
      </c>
      <c r="S253" t="e">
        <f>+VLOOKUP(C253,CLASIFICACION!$C$5:$G$179,5,0)</f>
        <v>#N/A</v>
      </c>
      <c r="T253" s="301" t="e">
        <f t="shared" si="26"/>
        <v>#N/A</v>
      </c>
      <c r="U253" t="str">
        <f t="shared" si="23"/>
        <v>Imputable</v>
      </c>
    </row>
    <row r="254" spans="1:21">
      <c r="A254" s="248" t="s">
        <v>1173</v>
      </c>
      <c r="B254" s="298" t="s">
        <v>854</v>
      </c>
      <c r="C254" s="298" t="s">
        <v>855</v>
      </c>
      <c r="D254" s="266">
        <v>25417.51</v>
      </c>
      <c r="E254" s="287">
        <v>7831.2583109228999</v>
      </c>
      <c r="F254" s="267" t="s">
        <v>622</v>
      </c>
      <c r="G254" s="265" t="s">
        <v>210</v>
      </c>
      <c r="H254" s="265" t="s">
        <v>211</v>
      </c>
      <c r="I254" s="266">
        <v>199051086.43000001</v>
      </c>
      <c r="J254" s="268">
        <v>25417.51</v>
      </c>
      <c r="K254" s="269" t="s">
        <v>1177</v>
      </c>
      <c r="L254" s="260"/>
      <c r="M254" s="260"/>
      <c r="N254" s="261"/>
      <c r="O254" s="301">
        <f t="shared" si="25"/>
        <v>25417.51</v>
      </c>
      <c r="P254" s="341">
        <f t="shared" si="24"/>
        <v>199051086.43046591</v>
      </c>
      <c r="S254" t="e">
        <f>+VLOOKUP(C254,CLASIFICACION!$C$5:$G$179,5,0)</f>
        <v>#N/A</v>
      </c>
      <c r="T254" s="301" t="e">
        <f t="shared" si="26"/>
        <v>#N/A</v>
      </c>
      <c r="U254" t="str">
        <f t="shared" si="23"/>
        <v>Imputable</v>
      </c>
    </row>
    <row r="255" spans="1:21">
      <c r="A255" s="248" t="s">
        <v>1173</v>
      </c>
      <c r="B255" s="298" t="s">
        <v>856</v>
      </c>
      <c r="C255" s="298" t="s">
        <v>857</v>
      </c>
      <c r="D255" s="266">
        <v>25417.51</v>
      </c>
      <c r="E255" s="287">
        <v>7831.2583109228999</v>
      </c>
      <c r="F255" s="267" t="s">
        <v>622</v>
      </c>
      <c r="G255" s="265" t="s">
        <v>210</v>
      </c>
      <c r="H255" s="265" t="s">
        <v>211</v>
      </c>
      <c r="I255" s="266">
        <v>199051086.43000001</v>
      </c>
      <c r="J255" s="268">
        <v>25417.51</v>
      </c>
      <c r="K255" s="269" t="s">
        <v>1177</v>
      </c>
      <c r="L255" s="260"/>
      <c r="M255" s="260"/>
      <c r="N255" s="251"/>
      <c r="O255" s="301">
        <f t="shared" si="25"/>
        <v>25417.51</v>
      </c>
      <c r="P255" s="341">
        <f t="shared" si="24"/>
        <v>199051086.43046591</v>
      </c>
      <c r="S255" t="e">
        <f>+VLOOKUP(C255,CLASIFICACION!$C$5:$G$179,5,0)</f>
        <v>#N/A</v>
      </c>
      <c r="T255" s="301" t="e">
        <f t="shared" si="26"/>
        <v>#N/A</v>
      </c>
      <c r="U255" t="str">
        <f t="shared" si="23"/>
        <v>Imputable</v>
      </c>
    </row>
    <row r="256" spans="1:21">
      <c r="A256" s="248" t="s">
        <v>1173</v>
      </c>
      <c r="B256" s="298" t="s">
        <v>858</v>
      </c>
      <c r="C256" s="298" t="s">
        <v>859</v>
      </c>
      <c r="D256" s="266">
        <v>25417.51</v>
      </c>
      <c r="E256" s="287">
        <v>7831.2583109228999</v>
      </c>
      <c r="F256" s="267" t="s">
        <v>622</v>
      </c>
      <c r="G256" s="265" t="s">
        <v>210</v>
      </c>
      <c r="H256" s="265" t="s">
        <v>211</v>
      </c>
      <c r="I256" s="266">
        <v>199051086.43000001</v>
      </c>
      <c r="J256" s="268">
        <v>25417.51</v>
      </c>
      <c r="K256" s="269" t="s">
        <v>1177</v>
      </c>
      <c r="L256" s="260"/>
      <c r="M256" s="260"/>
      <c r="N256" s="261"/>
      <c r="O256" s="301">
        <f t="shared" si="25"/>
        <v>25417.51</v>
      </c>
      <c r="P256" s="341">
        <f t="shared" si="24"/>
        <v>199051086.43046591</v>
      </c>
      <c r="S256" t="e">
        <f>+VLOOKUP(C256,CLASIFICACION!$C$5:$G$179,5,0)</f>
        <v>#N/A</v>
      </c>
      <c r="T256" s="301" t="e">
        <f t="shared" si="26"/>
        <v>#N/A</v>
      </c>
      <c r="U256" t="str">
        <f t="shared" si="23"/>
        <v>Imputable</v>
      </c>
    </row>
    <row r="257" spans="1:21">
      <c r="A257" s="248" t="s">
        <v>1173</v>
      </c>
      <c r="B257" s="298" t="s">
        <v>860</v>
      </c>
      <c r="C257" s="298" t="s">
        <v>861</v>
      </c>
      <c r="D257" s="266">
        <v>25417.51</v>
      </c>
      <c r="E257" s="287">
        <v>7831.2583109228999</v>
      </c>
      <c r="F257" s="267" t="s">
        <v>622</v>
      </c>
      <c r="G257" s="265" t="s">
        <v>210</v>
      </c>
      <c r="H257" s="265" t="s">
        <v>211</v>
      </c>
      <c r="I257" s="266">
        <v>199051086.43000001</v>
      </c>
      <c r="J257" s="268">
        <v>25417.51</v>
      </c>
      <c r="K257" s="269" t="s">
        <v>1177</v>
      </c>
      <c r="L257" s="260"/>
      <c r="M257" s="260"/>
      <c r="N257" s="261"/>
      <c r="O257" s="301">
        <f t="shared" si="25"/>
        <v>25417.51</v>
      </c>
      <c r="P257" s="341">
        <f t="shared" si="24"/>
        <v>199051086.43046591</v>
      </c>
      <c r="S257" t="e">
        <f>+VLOOKUP(C257,CLASIFICACION!$C$5:$G$179,5,0)</f>
        <v>#N/A</v>
      </c>
      <c r="T257" s="301" t="e">
        <f t="shared" si="26"/>
        <v>#N/A</v>
      </c>
      <c r="U257" t="str">
        <f t="shared" si="23"/>
        <v>Imputable</v>
      </c>
    </row>
    <row r="258" spans="1:21">
      <c r="A258" s="248" t="s">
        <v>1173</v>
      </c>
      <c r="B258" s="298" t="s">
        <v>862</v>
      </c>
      <c r="C258" s="298" t="s">
        <v>863</v>
      </c>
      <c r="D258" s="266">
        <v>25417.51</v>
      </c>
      <c r="E258" s="287">
        <v>7831.2583109228999</v>
      </c>
      <c r="F258" s="267" t="s">
        <v>622</v>
      </c>
      <c r="G258" s="265" t="s">
        <v>210</v>
      </c>
      <c r="H258" s="265" t="s">
        <v>211</v>
      </c>
      <c r="I258" s="266">
        <v>199051086.43000001</v>
      </c>
      <c r="J258" s="268">
        <v>25417.51</v>
      </c>
      <c r="K258" s="269" t="s">
        <v>1177</v>
      </c>
      <c r="L258" s="260"/>
      <c r="M258" s="260"/>
      <c r="N258" s="261"/>
      <c r="O258" s="301">
        <f t="shared" si="25"/>
        <v>25417.51</v>
      </c>
      <c r="P258" s="341">
        <f t="shared" si="24"/>
        <v>199051086.43046591</v>
      </c>
      <c r="S258" t="e">
        <f>+VLOOKUP(C258,CLASIFICACION!$C$5:$G$179,5,0)</f>
        <v>#N/A</v>
      </c>
      <c r="T258" s="301" t="e">
        <f t="shared" si="26"/>
        <v>#N/A</v>
      </c>
      <c r="U258" t="str">
        <f t="shared" si="23"/>
        <v>Imputable</v>
      </c>
    </row>
    <row r="259" spans="1:21">
      <c r="A259" s="248" t="s">
        <v>1173</v>
      </c>
      <c r="B259" s="298" t="s">
        <v>864</v>
      </c>
      <c r="C259" s="298" t="s">
        <v>865</v>
      </c>
      <c r="D259" s="266">
        <v>25417.51</v>
      </c>
      <c r="E259" s="287">
        <v>7831.2583109228999</v>
      </c>
      <c r="F259" s="267" t="s">
        <v>622</v>
      </c>
      <c r="G259" s="265" t="s">
        <v>210</v>
      </c>
      <c r="H259" s="265" t="s">
        <v>211</v>
      </c>
      <c r="I259" s="266">
        <v>199051086.43000001</v>
      </c>
      <c r="J259" s="268">
        <v>25417.51</v>
      </c>
      <c r="K259" s="269" t="s">
        <v>1177</v>
      </c>
      <c r="L259" s="260"/>
      <c r="M259" s="260"/>
      <c r="N259" s="251"/>
      <c r="O259" s="301">
        <f t="shared" si="25"/>
        <v>25417.51</v>
      </c>
      <c r="P259" s="341">
        <f t="shared" si="24"/>
        <v>199051086.43046591</v>
      </c>
      <c r="S259" t="e">
        <f>+VLOOKUP(C259,CLASIFICACION!$C$5:$G$179,5,0)</f>
        <v>#N/A</v>
      </c>
      <c r="T259" s="301" t="e">
        <f t="shared" si="26"/>
        <v>#N/A</v>
      </c>
      <c r="U259" t="str">
        <f t="shared" si="23"/>
        <v>Imputable</v>
      </c>
    </row>
    <row r="260" spans="1:21">
      <c r="A260" s="248" t="s">
        <v>1173</v>
      </c>
      <c r="B260" s="298" t="s">
        <v>866</v>
      </c>
      <c r="C260" s="298" t="s">
        <v>867</v>
      </c>
      <c r="D260" s="266">
        <v>25417.51</v>
      </c>
      <c r="E260" s="287">
        <v>7831.2583109228999</v>
      </c>
      <c r="F260" s="267" t="s">
        <v>622</v>
      </c>
      <c r="G260" s="265" t="s">
        <v>210</v>
      </c>
      <c r="H260" s="265" t="s">
        <v>211</v>
      </c>
      <c r="I260" s="266">
        <v>199051086.43000001</v>
      </c>
      <c r="J260" s="268">
        <v>25417.51</v>
      </c>
      <c r="K260" s="269" t="s">
        <v>1177</v>
      </c>
      <c r="L260" s="260"/>
      <c r="M260" s="260"/>
      <c r="N260" s="261"/>
      <c r="O260" s="301">
        <f t="shared" si="25"/>
        <v>25417.51</v>
      </c>
      <c r="P260" s="341">
        <f t="shared" si="24"/>
        <v>199051086.43046591</v>
      </c>
      <c r="S260" t="e">
        <f>+VLOOKUP(C260,CLASIFICACION!$C$5:$G$179,5,0)</f>
        <v>#N/A</v>
      </c>
      <c r="T260" s="301" t="e">
        <f t="shared" si="26"/>
        <v>#N/A</v>
      </c>
      <c r="U260" t="str">
        <f t="shared" si="23"/>
        <v>Imputable</v>
      </c>
    </row>
    <row r="261" spans="1:21">
      <c r="A261" s="248" t="s">
        <v>1173</v>
      </c>
      <c r="B261" s="298" t="s">
        <v>868</v>
      </c>
      <c r="C261" s="298" t="s">
        <v>869</v>
      </c>
      <c r="D261" s="266">
        <v>25417.51</v>
      </c>
      <c r="E261" s="287">
        <v>7831.2583109228999</v>
      </c>
      <c r="F261" s="267" t="s">
        <v>622</v>
      </c>
      <c r="G261" s="265" t="s">
        <v>210</v>
      </c>
      <c r="H261" s="265" t="s">
        <v>211</v>
      </c>
      <c r="I261" s="266">
        <v>199051086.43000001</v>
      </c>
      <c r="J261" s="268">
        <v>25417.51</v>
      </c>
      <c r="K261" s="269" t="s">
        <v>1177</v>
      </c>
      <c r="L261" s="260"/>
      <c r="M261" s="260"/>
      <c r="N261" s="251"/>
      <c r="O261" s="301">
        <f t="shared" si="25"/>
        <v>25417.51</v>
      </c>
      <c r="P261" s="341">
        <f t="shared" si="24"/>
        <v>199051086.43046591</v>
      </c>
      <c r="S261" t="e">
        <f>+VLOOKUP(C261,CLASIFICACION!$C$5:$G$179,5,0)</f>
        <v>#N/A</v>
      </c>
      <c r="T261" s="301" t="e">
        <f t="shared" si="26"/>
        <v>#N/A</v>
      </c>
      <c r="U261" t="str">
        <f t="shared" si="23"/>
        <v>Imputable</v>
      </c>
    </row>
    <row r="262" spans="1:21">
      <c r="A262" s="248" t="s">
        <v>1173</v>
      </c>
      <c r="B262" s="298" t="s">
        <v>870</v>
      </c>
      <c r="C262" s="298" t="s">
        <v>871</v>
      </c>
      <c r="D262" s="266">
        <v>25417.51</v>
      </c>
      <c r="E262" s="287">
        <v>7831.2583109228999</v>
      </c>
      <c r="F262" s="267" t="s">
        <v>622</v>
      </c>
      <c r="G262" s="265" t="s">
        <v>210</v>
      </c>
      <c r="H262" s="265" t="s">
        <v>211</v>
      </c>
      <c r="I262" s="266">
        <v>199051086.43000001</v>
      </c>
      <c r="J262" s="268">
        <v>25417.51</v>
      </c>
      <c r="K262" s="269" t="s">
        <v>1177</v>
      </c>
      <c r="L262" s="260"/>
      <c r="M262" s="260"/>
      <c r="N262" s="261"/>
      <c r="O262" s="301">
        <f t="shared" si="25"/>
        <v>25417.51</v>
      </c>
      <c r="P262" s="341">
        <f t="shared" si="24"/>
        <v>199051086.43046591</v>
      </c>
      <c r="S262" t="e">
        <f>+VLOOKUP(C262,CLASIFICACION!$C$5:$G$179,5,0)</f>
        <v>#N/A</v>
      </c>
      <c r="T262" s="301" t="e">
        <f t="shared" si="26"/>
        <v>#N/A</v>
      </c>
      <c r="U262" t="str">
        <f t="shared" si="23"/>
        <v>Imputable</v>
      </c>
    </row>
    <row r="263" spans="1:21">
      <c r="A263" s="248" t="s">
        <v>1173</v>
      </c>
      <c r="B263" s="298" t="s">
        <v>872</v>
      </c>
      <c r="C263" s="298" t="s">
        <v>873</v>
      </c>
      <c r="D263" s="266">
        <v>25417.51</v>
      </c>
      <c r="E263" s="287">
        <v>7831.2583109228999</v>
      </c>
      <c r="F263" s="267" t="s">
        <v>622</v>
      </c>
      <c r="G263" s="265" t="s">
        <v>210</v>
      </c>
      <c r="H263" s="265" t="s">
        <v>211</v>
      </c>
      <c r="I263" s="266">
        <v>199051086.43000001</v>
      </c>
      <c r="J263" s="268">
        <v>25417.51</v>
      </c>
      <c r="K263" s="269" t="s">
        <v>1177</v>
      </c>
      <c r="L263" s="260"/>
      <c r="M263" s="260"/>
      <c r="N263" s="251"/>
      <c r="O263" s="301">
        <f t="shared" si="25"/>
        <v>25417.51</v>
      </c>
      <c r="P263" s="341">
        <f t="shared" ref="P263:P326" si="27">+O263*E263</f>
        <v>199051086.43046591</v>
      </c>
      <c r="S263" t="e">
        <f>+VLOOKUP(C263,CLASIFICACION!$C$5:$G$179,5,0)</f>
        <v>#N/A</v>
      </c>
      <c r="T263" s="301" t="e">
        <f t="shared" si="26"/>
        <v>#N/A</v>
      </c>
      <c r="U263" t="str">
        <f t="shared" si="23"/>
        <v>Imputable</v>
      </c>
    </row>
    <row r="264" spans="1:21">
      <c r="A264" s="248" t="s">
        <v>1173</v>
      </c>
      <c r="B264" s="298" t="s">
        <v>874</v>
      </c>
      <c r="C264" s="298" t="s">
        <v>875</v>
      </c>
      <c r="D264" s="266">
        <v>25417.51</v>
      </c>
      <c r="E264" s="287">
        <v>7831.2583109228999</v>
      </c>
      <c r="F264" s="267" t="s">
        <v>622</v>
      </c>
      <c r="G264" s="265" t="s">
        <v>210</v>
      </c>
      <c r="H264" s="265" t="s">
        <v>211</v>
      </c>
      <c r="I264" s="266">
        <v>199051086.43000001</v>
      </c>
      <c r="J264" s="268">
        <v>25417.51</v>
      </c>
      <c r="K264" s="269" t="s">
        <v>1177</v>
      </c>
      <c r="L264" s="260"/>
      <c r="M264" s="260"/>
      <c r="N264" s="261"/>
      <c r="O264" s="301">
        <f t="shared" ref="O264:O327" si="28">+D264+L264-M264</f>
        <v>25417.51</v>
      </c>
      <c r="P264" s="341">
        <f t="shared" si="27"/>
        <v>199051086.43046591</v>
      </c>
      <c r="S264" t="e">
        <f>+VLOOKUP(C264,CLASIFICACION!$C$5:$G$179,5,0)</f>
        <v>#N/A</v>
      </c>
      <c r="T264" s="301" t="e">
        <f t="shared" si="26"/>
        <v>#N/A</v>
      </c>
      <c r="U264" t="str">
        <f t="shared" si="23"/>
        <v>Imputable</v>
      </c>
    </row>
    <row r="265" spans="1:21">
      <c r="A265" s="248" t="s">
        <v>1173</v>
      </c>
      <c r="B265" s="298" t="s">
        <v>876</v>
      </c>
      <c r="C265" s="298" t="s">
        <v>877</v>
      </c>
      <c r="D265" s="266">
        <v>25417.51</v>
      </c>
      <c r="E265" s="287">
        <v>7831.2583109228999</v>
      </c>
      <c r="F265" s="267" t="s">
        <v>622</v>
      </c>
      <c r="G265" s="265" t="s">
        <v>210</v>
      </c>
      <c r="H265" s="265" t="s">
        <v>211</v>
      </c>
      <c r="I265" s="266">
        <v>199051086.43000001</v>
      </c>
      <c r="J265" s="268">
        <v>25417.51</v>
      </c>
      <c r="K265" s="269" t="s">
        <v>1177</v>
      </c>
      <c r="L265" s="260"/>
      <c r="M265" s="260"/>
      <c r="N265" s="251"/>
      <c r="O265" s="301">
        <f t="shared" si="28"/>
        <v>25417.51</v>
      </c>
      <c r="P265" s="341">
        <f t="shared" si="27"/>
        <v>199051086.43046591</v>
      </c>
      <c r="S265" t="e">
        <f>+VLOOKUP(C265,CLASIFICACION!$C$5:$G$179,5,0)</f>
        <v>#N/A</v>
      </c>
      <c r="T265" s="301" t="e">
        <f t="shared" si="26"/>
        <v>#N/A</v>
      </c>
      <c r="U265" t="str">
        <f t="shared" si="23"/>
        <v>Imputable</v>
      </c>
    </row>
    <row r="266" spans="1:21">
      <c r="A266" s="248" t="s">
        <v>1173</v>
      </c>
      <c r="B266" s="298" t="s">
        <v>878</v>
      </c>
      <c r="C266" s="298" t="s">
        <v>879</v>
      </c>
      <c r="D266" s="266">
        <v>25417.51</v>
      </c>
      <c r="E266" s="287">
        <v>7831.2583109228999</v>
      </c>
      <c r="F266" s="267" t="s">
        <v>622</v>
      </c>
      <c r="G266" s="265" t="s">
        <v>210</v>
      </c>
      <c r="H266" s="265" t="s">
        <v>211</v>
      </c>
      <c r="I266" s="266">
        <v>199051086.43000001</v>
      </c>
      <c r="J266" s="268">
        <v>25417.51</v>
      </c>
      <c r="K266" s="269" t="s">
        <v>1177</v>
      </c>
      <c r="L266" s="260"/>
      <c r="M266" s="260"/>
      <c r="N266" s="261"/>
      <c r="O266" s="301">
        <f t="shared" si="28"/>
        <v>25417.51</v>
      </c>
      <c r="P266" s="341">
        <f t="shared" si="27"/>
        <v>199051086.43046591</v>
      </c>
      <c r="S266" t="e">
        <f>+VLOOKUP(C266,CLASIFICACION!$C$5:$G$179,5,0)</f>
        <v>#N/A</v>
      </c>
      <c r="T266" s="301" t="e">
        <f t="shared" si="26"/>
        <v>#N/A</v>
      </c>
      <c r="U266" t="str">
        <f t="shared" si="23"/>
        <v>Imputable</v>
      </c>
    </row>
    <row r="267" spans="1:21">
      <c r="A267" s="248" t="s">
        <v>1173</v>
      </c>
      <c r="B267" s="298" t="s">
        <v>880</v>
      </c>
      <c r="C267" s="298" t="s">
        <v>881</v>
      </c>
      <c r="D267" s="266">
        <v>25417.51</v>
      </c>
      <c r="E267" s="287">
        <v>7831.2583109228999</v>
      </c>
      <c r="F267" s="267" t="s">
        <v>622</v>
      </c>
      <c r="G267" s="265" t="s">
        <v>210</v>
      </c>
      <c r="H267" s="265" t="s">
        <v>211</v>
      </c>
      <c r="I267" s="266">
        <v>199051086.43000001</v>
      </c>
      <c r="J267" s="268">
        <v>25417.51</v>
      </c>
      <c r="K267" s="269" t="s">
        <v>1177</v>
      </c>
      <c r="L267" s="260"/>
      <c r="M267" s="260"/>
      <c r="N267" s="261"/>
      <c r="O267" s="301">
        <f t="shared" si="28"/>
        <v>25417.51</v>
      </c>
      <c r="P267" s="341">
        <f t="shared" si="27"/>
        <v>199051086.43046591</v>
      </c>
      <c r="S267" t="e">
        <f>+VLOOKUP(C267,CLASIFICACION!$C$5:$G$179,5,0)</f>
        <v>#N/A</v>
      </c>
      <c r="T267" s="301" t="e">
        <f t="shared" si="26"/>
        <v>#N/A</v>
      </c>
      <c r="U267" t="str">
        <f t="shared" si="23"/>
        <v>Imputable</v>
      </c>
    </row>
    <row r="268" spans="1:21">
      <c r="A268" s="248" t="s">
        <v>1173</v>
      </c>
      <c r="B268" s="298" t="s">
        <v>882</v>
      </c>
      <c r="C268" s="298" t="s">
        <v>883</v>
      </c>
      <c r="D268" s="266">
        <v>25417.51</v>
      </c>
      <c r="E268" s="287">
        <v>7831.2583109228999</v>
      </c>
      <c r="F268" s="267" t="s">
        <v>622</v>
      </c>
      <c r="G268" s="265" t="s">
        <v>210</v>
      </c>
      <c r="H268" s="265" t="s">
        <v>211</v>
      </c>
      <c r="I268" s="266">
        <v>199051086.43000001</v>
      </c>
      <c r="J268" s="268">
        <v>25417.51</v>
      </c>
      <c r="K268" s="269" t="s">
        <v>1177</v>
      </c>
      <c r="L268" s="260"/>
      <c r="M268" s="260"/>
      <c r="N268" s="251"/>
      <c r="O268" s="301">
        <f t="shared" si="28"/>
        <v>25417.51</v>
      </c>
      <c r="P268" s="341">
        <f t="shared" si="27"/>
        <v>199051086.43046591</v>
      </c>
      <c r="S268" t="e">
        <f>+VLOOKUP(C268,CLASIFICACION!$C$5:$G$179,5,0)</f>
        <v>#N/A</v>
      </c>
      <c r="T268" s="301" t="e">
        <f t="shared" si="26"/>
        <v>#N/A</v>
      </c>
      <c r="U268" t="str">
        <f t="shared" si="23"/>
        <v>Imputable</v>
      </c>
    </row>
    <row r="269" spans="1:21">
      <c r="A269" s="248" t="s">
        <v>1173</v>
      </c>
      <c r="B269" s="298" t="s">
        <v>884</v>
      </c>
      <c r="C269" s="298" t="s">
        <v>885</v>
      </c>
      <c r="D269" s="266">
        <v>25417.51</v>
      </c>
      <c r="E269" s="287">
        <v>7831.2583109228999</v>
      </c>
      <c r="F269" s="267" t="s">
        <v>622</v>
      </c>
      <c r="G269" s="265" t="s">
        <v>210</v>
      </c>
      <c r="H269" s="265" t="s">
        <v>211</v>
      </c>
      <c r="I269" s="266">
        <v>199051086.43000001</v>
      </c>
      <c r="J269" s="268">
        <v>25417.51</v>
      </c>
      <c r="K269" s="269" t="s">
        <v>1177</v>
      </c>
      <c r="L269" s="260"/>
      <c r="M269" s="260"/>
      <c r="N269" s="261"/>
      <c r="O269" s="301">
        <f t="shared" si="28"/>
        <v>25417.51</v>
      </c>
      <c r="P269" s="341">
        <f t="shared" si="27"/>
        <v>199051086.43046591</v>
      </c>
      <c r="S269" t="e">
        <f>+VLOOKUP(C269,CLASIFICACION!$C$5:$G$179,5,0)</f>
        <v>#N/A</v>
      </c>
      <c r="T269" s="301" t="e">
        <f t="shared" si="26"/>
        <v>#N/A</v>
      </c>
      <c r="U269" t="str">
        <f t="shared" si="23"/>
        <v>Imputable</v>
      </c>
    </row>
    <row r="270" spans="1:21">
      <c r="A270" s="248" t="s">
        <v>1173</v>
      </c>
      <c r="B270" s="298" t="s">
        <v>886</v>
      </c>
      <c r="C270" s="298" t="s">
        <v>887</v>
      </c>
      <c r="D270" s="266">
        <v>25417.51</v>
      </c>
      <c r="E270" s="287">
        <v>7831.2583109228999</v>
      </c>
      <c r="F270" s="267" t="s">
        <v>622</v>
      </c>
      <c r="G270" s="265" t="s">
        <v>210</v>
      </c>
      <c r="H270" s="265" t="s">
        <v>211</v>
      </c>
      <c r="I270" s="266">
        <v>199051086.43000001</v>
      </c>
      <c r="J270" s="268">
        <v>25417.51</v>
      </c>
      <c r="K270" s="269" t="s">
        <v>1177</v>
      </c>
      <c r="L270" s="260"/>
      <c r="M270" s="260"/>
      <c r="N270" s="251"/>
      <c r="O270" s="301">
        <f t="shared" si="28"/>
        <v>25417.51</v>
      </c>
      <c r="P270" s="341">
        <f t="shared" si="27"/>
        <v>199051086.43046591</v>
      </c>
      <c r="S270" t="e">
        <f>+VLOOKUP(C270,CLASIFICACION!$C$5:$G$179,5,0)</f>
        <v>#N/A</v>
      </c>
      <c r="T270" s="301" t="e">
        <f t="shared" si="26"/>
        <v>#N/A</v>
      </c>
      <c r="U270" t="str">
        <f t="shared" si="23"/>
        <v>Imputable</v>
      </c>
    </row>
    <row r="271" spans="1:21">
      <c r="A271" s="248" t="s">
        <v>1173</v>
      </c>
      <c r="B271" s="298" t="s">
        <v>888</v>
      </c>
      <c r="C271" s="298" t="s">
        <v>889</v>
      </c>
      <c r="D271" s="266">
        <v>25417.51</v>
      </c>
      <c r="E271" s="287">
        <v>7831.2583109228999</v>
      </c>
      <c r="F271" s="267" t="s">
        <v>622</v>
      </c>
      <c r="G271" s="265" t="s">
        <v>210</v>
      </c>
      <c r="H271" s="265" t="s">
        <v>211</v>
      </c>
      <c r="I271" s="266">
        <v>199051086.43000001</v>
      </c>
      <c r="J271" s="268">
        <v>25417.51</v>
      </c>
      <c r="K271" s="269" t="s">
        <v>1177</v>
      </c>
      <c r="L271" s="260"/>
      <c r="M271" s="260"/>
      <c r="N271" s="251"/>
      <c r="O271" s="301">
        <f t="shared" si="28"/>
        <v>25417.51</v>
      </c>
      <c r="P271" s="341">
        <f t="shared" si="27"/>
        <v>199051086.43046591</v>
      </c>
      <c r="S271" t="e">
        <f>+VLOOKUP(C271,CLASIFICACION!$C$5:$G$179,5,0)</f>
        <v>#N/A</v>
      </c>
      <c r="T271" s="301" t="e">
        <f t="shared" si="26"/>
        <v>#N/A</v>
      </c>
      <c r="U271" t="str">
        <f t="shared" si="23"/>
        <v>Imputable</v>
      </c>
    </row>
    <row r="272" spans="1:21">
      <c r="A272" s="248" t="s">
        <v>1173</v>
      </c>
      <c r="B272" s="298" t="s">
        <v>890</v>
      </c>
      <c r="C272" s="298" t="s">
        <v>891</v>
      </c>
      <c r="D272" s="266">
        <v>25417.51</v>
      </c>
      <c r="E272" s="287">
        <v>7831.2583109228999</v>
      </c>
      <c r="F272" s="267" t="s">
        <v>622</v>
      </c>
      <c r="G272" s="265" t="s">
        <v>210</v>
      </c>
      <c r="H272" s="265" t="s">
        <v>211</v>
      </c>
      <c r="I272" s="266">
        <v>199051086.43000001</v>
      </c>
      <c r="J272" s="268">
        <v>25417.51</v>
      </c>
      <c r="K272" s="269" t="s">
        <v>1177</v>
      </c>
      <c r="L272" s="260"/>
      <c r="M272" s="260"/>
      <c r="N272" s="251"/>
      <c r="O272" s="301">
        <f t="shared" si="28"/>
        <v>25417.51</v>
      </c>
      <c r="P272" s="341">
        <f t="shared" si="27"/>
        <v>199051086.43046591</v>
      </c>
      <c r="S272" t="e">
        <f>+VLOOKUP(C272,CLASIFICACION!$C$5:$G$179,5,0)</f>
        <v>#N/A</v>
      </c>
      <c r="T272" s="301" t="e">
        <f t="shared" si="26"/>
        <v>#N/A</v>
      </c>
      <c r="U272" t="str">
        <f t="shared" si="23"/>
        <v>Imputable</v>
      </c>
    </row>
    <row r="273" spans="1:21">
      <c r="A273" s="248" t="s">
        <v>1173</v>
      </c>
      <c r="B273" s="298" t="s">
        <v>892</v>
      </c>
      <c r="C273" s="298" t="s">
        <v>893</v>
      </c>
      <c r="D273" s="266">
        <v>25417.51</v>
      </c>
      <c r="E273" s="287">
        <v>7831.2583109228999</v>
      </c>
      <c r="F273" s="267" t="s">
        <v>622</v>
      </c>
      <c r="G273" s="265" t="s">
        <v>210</v>
      </c>
      <c r="H273" s="265" t="s">
        <v>211</v>
      </c>
      <c r="I273" s="266">
        <v>199051086.43000001</v>
      </c>
      <c r="J273" s="268">
        <v>25417.51</v>
      </c>
      <c r="K273" s="269" t="s">
        <v>1177</v>
      </c>
      <c r="L273" s="260"/>
      <c r="M273" s="260"/>
      <c r="N273" s="251"/>
      <c r="O273" s="301">
        <f t="shared" si="28"/>
        <v>25417.51</v>
      </c>
      <c r="P273" s="341">
        <f t="shared" si="27"/>
        <v>199051086.43046591</v>
      </c>
      <c r="S273" t="e">
        <f>+VLOOKUP(C273,CLASIFICACION!$C$5:$G$179,5,0)</f>
        <v>#N/A</v>
      </c>
      <c r="T273" s="301" t="e">
        <f t="shared" si="26"/>
        <v>#N/A</v>
      </c>
      <c r="U273" t="str">
        <f t="shared" si="23"/>
        <v>Imputable</v>
      </c>
    </row>
    <row r="274" spans="1:21">
      <c r="A274" s="248" t="s">
        <v>1173</v>
      </c>
      <c r="B274" s="298" t="s">
        <v>894</v>
      </c>
      <c r="C274" s="298" t="s">
        <v>895</v>
      </c>
      <c r="D274" s="266">
        <v>25417.51</v>
      </c>
      <c r="E274" s="287">
        <v>7831.2583109228999</v>
      </c>
      <c r="F274" s="267" t="s">
        <v>622</v>
      </c>
      <c r="G274" s="265" t="s">
        <v>210</v>
      </c>
      <c r="H274" s="265" t="s">
        <v>211</v>
      </c>
      <c r="I274" s="266">
        <v>199051086.43000001</v>
      </c>
      <c r="J274" s="268">
        <v>25417.51</v>
      </c>
      <c r="K274" s="269" t="s">
        <v>1177</v>
      </c>
      <c r="L274" s="260"/>
      <c r="M274" s="260"/>
      <c r="N274" s="261"/>
      <c r="O274" s="301">
        <f t="shared" si="28"/>
        <v>25417.51</v>
      </c>
      <c r="P274" s="341">
        <f t="shared" si="27"/>
        <v>199051086.43046591</v>
      </c>
      <c r="S274" t="e">
        <f>+VLOOKUP(C274,CLASIFICACION!$C$5:$G$179,5,0)</f>
        <v>#N/A</v>
      </c>
      <c r="T274" s="301" t="e">
        <f t="shared" si="26"/>
        <v>#N/A</v>
      </c>
      <c r="U274" t="str">
        <f t="shared" si="23"/>
        <v>Imputable</v>
      </c>
    </row>
    <row r="275" spans="1:21">
      <c r="A275" s="248" t="s">
        <v>1173</v>
      </c>
      <c r="B275" s="298" t="s">
        <v>896</v>
      </c>
      <c r="C275" s="298" t="s">
        <v>897</v>
      </c>
      <c r="D275" s="266">
        <v>25417.51</v>
      </c>
      <c r="E275" s="287">
        <v>7831.2583109228999</v>
      </c>
      <c r="F275" s="267" t="s">
        <v>622</v>
      </c>
      <c r="G275" s="265" t="s">
        <v>210</v>
      </c>
      <c r="H275" s="265" t="s">
        <v>211</v>
      </c>
      <c r="I275" s="266">
        <v>199051086.43000001</v>
      </c>
      <c r="J275" s="268">
        <v>25417.51</v>
      </c>
      <c r="K275" s="269" t="s">
        <v>1177</v>
      </c>
      <c r="L275" s="260"/>
      <c r="M275" s="260"/>
      <c r="N275" s="251"/>
      <c r="O275" s="301">
        <f t="shared" si="28"/>
        <v>25417.51</v>
      </c>
      <c r="P275" s="341">
        <f t="shared" si="27"/>
        <v>199051086.43046591</v>
      </c>
      <c r="S275" t="e">
        <f>+VLOOKUP(C275,CLASIFICACION!$C$5:$G$179,5,0)</f>
        <v>#N/A</v>
      </c>
      <c r="T275" s="301" t="e">
        <f t="shared" si="26"/>
        <v>#N/A</v>
      </c>
      <c r="U275" t="str">
        <f t="shared" si="23"/>
        <v>Imputable</v>
      </c>
    </row>
    <row r="276" spans="1:21">
      <c r="A276" s="248" t="s">
        <v>1173</v>
      </c>
      <c r="B276" s="298" t="s">
        <v>898</v>
      </c>
      <c r="C276" s="298" t="s">
        <v>899</v>
      </c>
      <c r="D276" s="266">
        <v>25417.51</v>
      </c>
      <c r="E276" s="287">
        <v>7831.2583109228999</v>
      </c>
      <c r="F276" s="267" t="s">
        <v>622</v>
      </c>
      <c r="G276" s="265" t="s">
        <v>210</v>
      </c>
      <c r="H276" s="265" t="s">
        <v>211</v>
      </c>
      <c r="I276" s="266">
        <v>199051086.43000001</v>
      </c>
      <c r="J276" s="268">
        <v>25417.51</v>
      </c>
      <c r="K276" s="269" t="s">
        <v>1177</v>
      </c>
      <c r="L276" s="260"/>
      <c r="M276" s="260"/>
      <c r="N276" s="251"/>
      <c r="O276" s="301">
        <f t="shared" si="28"/>
        <v>25417.51</v>
      </c>
      <c r="P276" s="341">
        <f t="shared" si="27"/>
        <v>199051086.43046591</v>
      </c>
      <c r="S276" t="e">
        <f>+VLOOKUP(C276,CLASIFICACION!$C$5:$G$179,5,0)</f>
        <v>#N/A</v>
      </c>
      <c r="T276" s="301" t="e">
        <f t="shared" si="26"/>
        <v>#N/A</v>
      </c>
      <c r="U276" t="str">
        <f t="shared" si="23"/>
        <v>Imputable</v>
      </c>
    </row>
    <row r="277" spans="1:21">
      <c r="A277" s="248" t="s">
        <v>1173</v>
      </c>
      <c r="B277" s="298" t="s">
        <v>900</v>
      </c>
      <c r="C277" s="298" t="s">
        <v>901</v>
      </c>
      <c r="D277" s="266">
        <v>25417.51</v>
      </c>
      <c r="E277" s="287">
        <v>7831.2583109228999</v>
      </c>
      <c r="F277" s="267" t="s">
        <v>622</v>
      </c>
      <c r="G277" s="265" t="s">
        <v>210</v>
      </c>
      <c r="H277" s="265" t="s">
        <v>211</v>
      </c>
      <c r="I277" s="266">
        <v>199051086.43000001</v>
      </c>
      <c r="J277" s="268">
        <v>25417.51</v>
      </c>
      <c r="K277" s="269" t="s">
        <v>1177</v>
      </c>
      <c r="L277" s="260"/>
      <c r="M277" s="260"/>
      <c r="N277" s="261"/>
      <c r="O277" s="301">
        <f t="shared" si="28"/>
        <v>25417.51</v>
      </c>
      <c r="P277" s="341">
        <f t="shared" si="27"/>
        <v>199051086.43046591</v>
      </c>
      <c r="S277" t="e">
        <f>+VLOOKUP(C277,CLASIFICACION!$C$5:$G$179,5,0)</f>
        <v>#N/A</v>
      </c>
      <c r="T277" s="301" t="e">
        <f t="shared" si="26"/>
        <v>#N/A</v>
      </c>
      <c r="U277" t="str">
        <f t="shared" si="23"/>
        <v>Imputable</v>
      </c>
    </row>
    <row r="278" spans="1:21">
      <c r="A278" s="248" t="s">
        <v>1173</v>
      </c>
      <c r="B278" s="298" t="s">
        <v>902</v>
      </c>
      <c r="C278" s="298" t="s">
        <v>903</v>
      </c>
      <c r="D278" s="266">
        <v>25417.51</v>
      </c>
      <c r="E278" s="287">
        <v>7831.2583109228999</v>
      </c>
      <c r="F278" s="267" t="s">
        <v>622</v>
      </c>
      <c r="G278" s="265" t="s">
        <v>210</v>
      </c>
      <c r="H278" s="265" t="s">
        <v>211</v>
      </c>
      <c r="I278" s="266">
        <v>199051086.43000001</v>
      </c>
      <c r="J278" s="268">
        <v>25417.51</v>
      </c>
      <c r="K278" s="269" t="s">
        <v>1177</v>
      </c>
      <c r="L278" s="260"/>
      <c r="M278" s="260"/>
      <c r="N278" s="251"/>
      <c r="O278" s="301">
        <f t="shared" si="28"/>
        <v>25417.51</v>
      </c>
      <c r="P278" s="341">
        <f t="shared" si="27"/>
        <v>199051086.43046591</v>
      </c>
      <c r="S278" t="e">
        <f>+VLOOKUP(C278,CLASIFICACION!$C$5:$G$179,5,0)</f>
        <v>#N/A</v>
      </c>
      <c r="T278" s="301" t="e">
        <f t="shared" si="26"/>
        <v>#N/A</v>
      </c>
      <c r="U278" t="str">
        <f t="shared" si="23"/>
        <v>Imputable</v>
      </c>
    </row>
    <row r="279" spans="1:21">
      <c r="A279" s="248" t="s">
        <v>1173</v>
      </c>
      <c r="B279" s="298" t="s">
        <v>904</v>
      </c>
      <c r="C279" s="298" t="s">
        <v>905</v>
      </c>
      <c r="D279" s="266">
        <v>25417.51</v>
      </c>
      <c r="E279" s="287">
        <v>7831.2583109228999</v>
      </c>
      <c r="F279" s="267" t="s">
        <v>622</v>
      </c>
      <c r="G279" s="265" t="s">
        <v>210</v>
      </c>
      <c r="H279" s="265" t="s">
        <v>211</v>
      </c>
      <c r="I279" s="266">
        <v>199051086.43000001</v>
      </c>
      <c r="J279" s="268">
        <v>25417.51</v>
      </c>
      <c r="K279" s="269" t="s">
        <v>1177</v>
      </c>
      <c r="L279" s="260"/>
      <c r="M279" s="260"/>
      <c r="N279" s="251"/>
      <c r="O279" s="301">
        <f t="shared" si="28"/>
        <v>25417.51</v>
      </c>
      <c r="P279" s="341">
        <f t="shared" si="27"/>
        <v>199051086.43046591</v>
      </c>
      <c r="S279" t="e">
        <f>+VLOOKUP(C279,CLASIFICACION!$C$5:$G$179,5,0)</f>
        <v>#N/A</v>
      </c>
      <c r="T279" s="301" t="e">
        <f t="shared" si="26"/>
        <v>#N/A</v>
      </c>
      <c r="U279" t="str">
        <f t="shared" si="23"/>
        <v>Imputable</v>
      </c>
    </row>
    <row r="280" spans="1:21">
      <c r="A280" s="248" t="s">
        <v>1173</v>
      </c>
      <c r="B280" s="298" t="s">
        <v>906</v>
      </c>
      <c r="C280" s="298" t="s">
        <v>907</v>
      </c>
      <c r="D280" s="266">
        <v>25417.51</v>
      </c>
      <c r="E280" s="287">
        <v>7831.2583109228999</v>
      </c>
      <c r="F280" s="267" t="s">
        <v>622</v>
      </c>
      <c r="G280" s="265" t="s">
        <v>210</v>
      </c>
      <c r="H280" s="265" t="s">
        <v>211</v>
      </c>
      <c r="I280" s="266">
        <v>199051086.43000001</v>
      </c>
      <c r="J280" s="268">
        <v>25417.51</v>
      </c>
      <c r="K280" s="269" t="s">
        <v>1177</v>
      </c>
      <c r="L280" s="260"/>
      <c r="M280" s="260"/>
      <c r="N280" s="251"/>
      <c r="O280" s="301">
        <f t="shared" si="28"/>
        <v>25417.51</v>
      </c>
      <c r="P280" s="341">
        <f t="shared" si="27"/>
        <v>199051086.43046591</v>
      </c>
      <c r="S280" t="e">
        <f>+VLOOKUP(C280,CLASIFICACION!$C$5:$G$179,5,0)</f>
        <v>#N/A</v>
      </c>
      <c r="T280" s="301" t="e">
        <f t="shared" si="26"/>
        <v>#N/A</v>
      </c>
      <c r="U280" t="str">
        <f t="shared" si="23"/>
        <v>Imputable</v>
      </c>
    </row>
    <row r="281" spans="1:21">
      <c r="A281" s="248" t="s">
        <v>1173</v>
      </c>
      <c r="B281" s="298" t="s">
        <v>908</v>
      </c>
      <c r="C281" s="298" t="s">
        <v>909</v>
      </c>
      <c r="D281" s="266">
        <v>25417.51</v>
      </c>
      <c r="E281" s="287">
        <v>7831.2583109228999</v>
      </c>
      <c r="F281" s="267" t="s">
        <v>622</v>
      </c>
      <c r="G281" s="265" t="s">
        <v>210</v>
      </c>
      <c r="H281" s="265" t="s">
        <v>211</v>
      </c>
      <c r="I281" s="266">
        <v>199051086.43000001</v>
      </c>
      <c r="J281" s="268">
        <v>25417.51</v>
      </c>
      <c r="K281" s="269" t="s">
        <v>1177</v>
      </c>
      <c r="L281" s="260"/>
      <c r="M281" s="260"/>
      <c r="N281" s="251"/>
      <c r="O281" s="301">
        <f t="shared" si="28"/>
        <v>25417.51</v>
      </c>
      <c r="P281" s="341">
        <f t="shared" si="27"/>
        <v>199051086.43046591</v>
      </c>
      <c r="S281" t="e">
        <f>+VLOOKUP(C281,CLASIFICACION!$C$5:$G$179,5,0)</f>
        <v>#N/A</v>
      </c>
      <c r="T281" s="301" t="e">
        <f t="shared" si="26"/>
        <v>#N/A</v>
      </c>
      <c r="U281" t="str">
        <f t="shared" si="23"/>
        <v>Imputable</v>
      </c>
    </row>
    <row r="282" spans="1:21">
      <c r="A282" s="248" t="s">
        <v>1173</v>
      </c>
      <c r="B282" s="298" t="s">
        <v>910</v>
      </c>
      <c r="C282" s="298" t="s">
        <v>911</v>
      </c>
      <c r="D282" s="266">
        <v>25417.51</v>
      </c>
      <c r="E282" s="287">
        <v>7831.2583109228999</v>
      </c>
      <c r="F282" s="267" t="s">
        <v>622</v>
      </c>
      <c r="G282" s="265" t="s">
        <v>210</v>
      </c>
      <c r="H282" s="265" t="s">
        <v>211</v>
      </c>
      <c r="I282" s="266">
        <v>199051086.43000001</v>
      </c>
      <c r="J282" s="268">
        <v>25417.51</v>
      </c>
      <c r="K282" s="269" t="s">
        <v>1177</v>
      </c>
      <c r="L282" s="260"/>
      <c r="M282" s="260"/>
      <c r="N282" s="251"/>
      <c r="O282" s="301">
        <f t="shared" si="28"/>
        <v>25417.51</v>
      </c>
      <c r="P282" s="341">
        <f t="shared" si="27"/>
        <v>199051086.43046591</v>
      </c>
      <c r="S282" t="e">
        <f>+VLOOKUP(C282,CLASIFICACION!$C$5:$G$179,5,0)</f>
        <v>#N/A</v>
      </c>
      <c r="T282" s="301" t="e">
        <f t="shared" si="26"/>
        <v>#N/A</v>
      </c>
      <c r="U282" t="str">
        <f t="shared" si="23"/>
        <v>Imputable</v>
      </c>
    </row>
    <row r="283" spans="1:21">
      <c r="A283" s="248" t="s">
        <v>1173</v>
      </c>
      <c r="B283" s="298" t="s">
        <v>912</v>
      </c>
      <c r="C283" s="298" t="s">
        <v>913</v>
      </c>
      <c r="D283" s="266">
        <v>25417.51</v>
      </c>
      <c r="E283" s="287">
        <v>7831.2583109228999</v>
      </c>
      <c r="F283" s="267" t="s">
        <v>622</v>
      </c>
      <c r="G283" s="265" t="s">
        <v>210</v>
      </c>
      <c r="H283" s="265" t="s">
        <v>211</v>
      </c>
      <c r="I283" s="266">
        <v>199051086.43000001</v>
      </c>
      <c r="J283" s="268">
        <v>25417.51</v>
      </c>
      <c r="K283" s="269" t="s">
        <v>1177</v>
      </c>
      <c r="L283" s="260"/>
      <c r="M283" s="260"/>
      <c r="N283" s="261"/>
      <c r="O283" s="301">
        <f t="shared" si="28"/>
        <v>25417.51</v>
      </c>
      <c r="P283" s="341">
        <f t="shared" si="27"/>
        <v>199051086.43046591</v>
      </c>
      <c r="S283" t="e">
        <f>+VLOOKUP(C283,CLASIFICACION!$C$5:$G$179,5,0)</f>
        <v>#N/A</v>
      </c>
      <c r="T283" s="301" t="e">
        <f t="shared" ref="T283:T346" si="29">+O283-S283</f>
        <v>#N/A</v>
      </c>
      <c r="U283" t="str">
        <f t="shared" si="3"/>
        <v>Imputable</v>
      </c>
    </row>
    <row r="284" spans="1:21">
      <c r="A284" s="248" t="s">
        <v>1173</v>
      </c>
      <c r="B284" s="298" t="s">
        <v>914</v>
      </c>
      <c r="C284" s="298" t="s">
        <v>915</v>
      </c>
      <c r="D284" s="266">
        <v>250751.8</v>
      </c>
      <c r="E284" s="287">
        <v>7831.2583109228999</v>
      </c>
      <c r="F284" s="267" t="s">
        <v>622</v>
      </c>
      <c r="G284" s="265" t="s">
        <v>210</v>
      </c>
      <c r="H284" s="265" t="s">
        <v>211</v>
      </c>
      <c r="I284" s="266">
        <v>1963702117.73</v>
      </c>
      <c r="J284" s="268">
        <v>250751.8</v>
      </c>
      <c r="K284" s="269" t="s">
        <v>1177</v>
      </c>
      <c r="L284" s="260"/>
      <c r="M284" s="260"/>
      <c r="N284" s="251"/>
      <c r="O284" s="301">
        <f t="shared" si="28"/>
        <v>250751.8</v>
      </c>
      <c r="P284" s="341">
        <f t="shared" si="27"/>
        <v>1963702117.7288768</v>
      </c>
      <c r="S284" t="e">
        <f>+VLOOKUP(C284,CLASIFICACION!$C$5:$G$179,5,0)</f>
        <v>#N/A</v>
      </c>
      <c r="T284" s="301" t="e">
        <f t="shared" si="29"/>
        <v>#N/A</v>
      </c>
      <c r="U284" t="str">
        <f t="shared" si="3"/>
        <v>Imputable</v>
      </c>
    </row>
    <row r="285" spans="1:21">
      <c r="A285" s="248" t="s">
        <v>1173</v>
      </c>
      <c r="B285" s="298" t="s">
        <v>916</v>
      </c>
      <c r="C285" s="298" t="s">
        <v>917</v>
      </c>
      <c r="D285" s="266">
        <v>250751.8</v>
      </c>
      <c r="E285" s="287">
        <v>7831.2583109228999</v>
      </c>
      <c r="F285" s="267" t="s">
        <v>622</v>
      </c>
      <c r="G285" s="265" t="s">
        <v>210</v>
      </c>
      <c r="H285" s="265" t="s">
        <v>211</v>
      </c>
      <c r="I285" s="266">
        <v>1963702117.73</v>
      </c>
      <c r="J285" s="268">
        <v>250751.8</v>
      </c>
      <c r="K285" s="269" t="s">
        <v>1177</v>
      </c>
      <c r="L285" s="260"/>
      <c r="M285" s="260"/>
      <c r="N285" s="251"/>
      <c r="O285" s="301">
        <f t="shared" si="28"/>
        <v>250751.8</v>
      </c>
      <c r="P285" s="341">
        <f t="shared" si="27"/>
        <v>1963702117.7288768</v>
      </c>
      <c r="S285" t="e">
        <f>+VLOOKUP(C285,CLASIFICACION!$C$5:$G$179,5,0)</f>
        <v>#N/A</v>
      </c>
      <c r="T285" s="301" t="e">
        <f t="shared" si="29"/>
        <v>#N/A</v>
      </c>
      <c r="U285" t="str">
        <f t="shared" si="3"/>
        <v>Imputable</v>
      </c>
    </row>
    <row r="286" spans="1:21">
      <c r="A286" s="248" t="s">
        <v>1173</v>
      </c>
      <c r="B286" s="298" t="s">
        <v>918</v>
      </c>
      <c r="C286" s="298" t="s">
        <v>919</v>
      </c>
      <c r="D286" s="266">
        <v>250751.8</v>
      </c>
      <c r="E286" s="287">
        <v>7831.2583109228999</v>
      </c>
      <c r="F286" s="267" t="s">
        <v>622</v>
      </c>
      <c r="G286" s="265" t="s">
        <v>210</v>
      </c>
      <c r="H286" s="265" t="s">
        <v>211</v>
      </c>
      <c r="I286" s="266">
        <v>1963702117.73</v>
      </c>
      <c r="J286" s="268">
        <v>250751.8</v>
      </c>
      <c r="K286" s="269" t="s">
        <v>1177</v>
      </c>
      <c r="L286" s="260"/>
      <c r="M286" s="260"/>
      <c r="N286" s="251"/>
      <c r="O286" s="301">
        <f t="shared" si="28"/>
        <v>250751.8</v>
      </c>
      <c r="P286" s="341">
        <f t="shared" si="27"/>
        <v>1963702117.7288768</v>
      </c>
      <c r="S286" t="e">
        <f>+VLOOKUP(C286,CLASIFICACION!$C$5:$G$179,5,0)</f>
        <v>#N/A</v>
      </c>
      <c r="T286" s="301" t="e">
        <f t="shared" si="29"/>
        <v>#N/A</v>
      </c>
      <c r="U286" t="str">
        <f t="shared" si="3"/>
        <v>Imputable</v>
      </c>
    </row>
    <row r="287" spans="1:21">
      <c r="A287" s="248" t="s">
        <v>1173</v>
      </c>
      <c r="B287" s="298" t="s">
        <v>920</v>
      </c>
      <c r="C287" s="298" t="s">
        <v>921</v>
      </c>
      <c r="D287" s="266">
        <v>250751.8</v>
      </c>
      <c r="E287" s="287">
        <v>7831.2583109228999</v>
      </c>
      <c r="F287" s="267" t="s">
        <v>622</v>
      </c>
      <c r="G287" s="265" t="s">
        <v>210</v>
      </c>
      <c r="H287" s="265" t="s">
        <v>211</v>
      </c>
      <c r="I287" s="266">
        <v>1963702117.73</v>
      </c>
      <c r="J287" s="268">
        <v>250751.8</v>
      </c>
      <c r="K287" s="269" t="s">
        <v>1177</v>
      </c>
      <c r="L287" s="260"/>
      <c r="M287" s="260"/>
      <c r="N287" s="251"/>
      <c r="O287" s="301">
        <f t="shared" si="28"/>
        <v>250751.8</v>
      </c>
      <c r="P287" s="341">
        <f t="shared" si="27"/>
        <v>1963702117.7288768</v>
      </c>
      <c r="S287" t="e">
        <f>+VLOOKUP(C287,CLASIFICACION!$C$5:$G$179,5,0)</f>
        <v>#N/A</v>
      </c>
      <c r="T287" s="301" t="e">
        <f t="shared" si="29"/>
        <v>#N/A</v>
      </c>
      <c r="U287" t="str">
        <f t="shared" si="3"/>
        <v>Imputable</v>
      </c>
    </row>
    <row r="288" spans="1:21">
      <c r="A288" s="248" t="s">
        <v>1173</v>
      </c>
      <c r="B288" s="298" t="s">
        <v>922</v>
      </c>
      <c r="C288" s="298" t="s">
        <v>923</v>
      </c>
      <c r="D288" s="266">
        <v>253434.31</v>
      </c>
      <c r="E288" s="287">
        <v>7831.2583109228999</v>
      </c>
      <c r="F288" s="267" t="s">
        <v>622</v>
      </c>
      <c r="G288" s="265" t="s">
        <v>210</v>
      </c>
      <c r="H288" s="265" t="s">
        <v>211</v>
      </c>
      <c r="I288" s="266">
        <v>1984709546.46</v>
      </c>
      <c r="J288" s="268">
        <v>253434.31</v>
      </c>
      <c r="K288" s="269" t="s">
        <v>1177</v>
      </c>
      <c r="L288" s="260"/>
      <c r="M288" s="260"/>
      <c r="N288" s="251"/>
      <c r="O288" s="301">
        <f t="shared" si="28"/>
        <v>253434.31</v>
      </c>
      <c r="P288" s="341">
        <f t="shared" si="27"/>
        <v>1984709546.4605105</v>
      </c>
      <c r="S288" t="e">
        <f>+VLOOKUP(C288,CLASIFICACION!$C$5:$G$179,5,0)</f>
        <v>#N/A</v>
      </c>
      <c r="T288" s="301" t="e">
        <f t="shared" si="29"/>
        <v>#N/A</v>
      </c>
      <c r="U288" t="str">
        <f t="shared" si="3"/>
        <v>Imputable</v>
      </c>
    </row>
    <row r="289" spans="1:21">
      <c r="A289" s="248" t="s">
        <v>1173</v>
      </c>
      <c r="B289" s="298" t="s">
        <v>924</v>
      </c>
      <c r="C289" s="298" t="s">
        <v>925</v>
      </c>
      <c r="D289" s="266">
        <v>253434.31</v>
      </c>
      <c r="E289" s="287">
        <v>7831.2583109228999</v>
      </c>
      <c r="F289" s="267" t="s">
        <v>622</v>
      </c>
      <c r="G289" s="265" t="s">
        <v>210</v>
      </c>
      <c r="H289" s="265" t="s">
        <v>211</v>
      </c>
      <c r="I289" s="266">
        <v>1984709546.46</v>
      </c>
      <c r="J289" s="268">
        <v>253434.31</v>
      </c>
      <c r="K289" s="269" t="s">
        <v>1177</v>
      </c>
      <c r="L289" s="260"/>
      <c r="M289" s="260"/>
      <c r="N289" s="251"/>
      <c r="O289" s="301">
        <f t="shared" si="28"/>
        <v>253434.31</v>
      </c>
      <c r="P289" s="341">
        <f t="shared" si="27"/>
        <v>1984709546.4605105</v>
      </c>
      <c r="S289" t="e">
        <f>+VLOOKUP(C289,CLASIFICACION!$C$5:$G$179,5,0)</f>
        <v>#N/A</v>
      </c>
      <c r="T289" s="301" t="e">
        <f t="shared" si="29"/>
        <v>#N/A</v>
      </c>
      <c r="U289" t="str">
        <f t="shared" si="3"/>
        <v>Imputable</v>
      </c>
    </row>
    <row r="290" spans="1:21">
      <c r="A290" s="248" t="s">
        <v>1173</v>
      </c>
      <c r="B290" s="298" t="s">
        <v>926</v>
      </c>
      <c r="C290" s="298" t="s">
        <v>927</v>
      </c>
      <c r="D290" s="266">
        <v>253434.31</v>
      </c>
      <c r="E290" s="287">
        <v>7831.2583109228999</v>
      </c>
      <c r="F290" s="267" t="s">
        <v>622</v>
      </c>
      <c r="G290" s="265" t="s">
        <v>210</v>
      </c>
      <c r="H290" s="265" t="s">
        <v>211</v>
      </c>
      <c r="I290" s="266">
        <v>1984709546.46</v>
      </c>
      <c r="J290" s="268">
        <v>253434.31</v>
      </c>
      <c r="K290" s="269" t="s">
        <v>1177</v>
      </c>
      <c r="L290" s="260"/>
      <c r="M290" s="260"/>
      <c r="N290" s="251"/>
      <c r="O290" s="301">
        <f t="shared" si="28"/>
        <v>253434.31</v>
      </c>
      <c r="P290" s="341">
        <f t="shared" si="27"/>
        <v>1984709546.4605105</v>
      </c>
      <c r="S290" t="e">
        <f>+VLOOKUP(C290,CLASIFICACION!$C$5:$G$179,5,0)</f>
        <v>#N/A</v>
      </c>
      <c r="T290" s="301" t="e">
        <f t="shared" si="29"/>
        <v>#N/A</v>
      </c>
      <c r="U290" t="str">
        <f t="shared" si="3"/>
        <v>Imputable</v>
      </c>
    </row>
    <row r="291" spans="1:21">
      <c r="A291" s="248" t="s">
        <v>1173</v>
      </c>
      <c r="B291" s="298" t="s">
        <v>928</v>
      </c>
      <c r="C291" s="298" t="s">
        <v>929</v>
      </c>
      <c r="D291" s="266">
        <v>253434.31</v>
      </c>
      <c r="E291" s="287">
        <v>7831.2583109228999</v>
      </c>
      <c r="F291" s="267" t="s">
        <v>622</v>
      </c>
      <c r="G291" s="265" t="s">
        <v>210</v>
      </c>
      <c r="H291" s="265" t="s">
        <v>211</v>
      </c>
      <c r="I291" s="266">
        <v>1984709546.46</v>
      </c>
      <c r="J291" s="268">
        <v>253434.31</v>
      </c>
      <c r="K291" s="269" t="s">
        <v>1177</v>
      </c>
      <c r="L291" s="260"/>
      <c r="M291" s="260"/>
      <c r="N291" s="251"/>
      <c r="O291" s="301">
        <f t="shared" si="28"/>
        <v>253434.31</v>
      </c>
      <c r="P291" s="341">
        <f t="shared" si="27"/>
        <v>1984709546.4605105</v>
      </c>
      <c r="S291" t="e">
        <f>+VLOOKUP(C291,CLASIFICACION!$C$5:$G$179,5,0)</f>
        <v>#N/A</v>
      </c>
      <c r="T291" s="301" t="e">
        <f t="shared" si="29"/>
        <v>#N/A</v>
      </c>
      <c r="U291" t="str">
        <f t="shared" si="3"/>
        <v>Imputable</v>
      </c>
    </row>
    <row r="292" spans="1:21">
      <c r="A292" s="248" t="s">
        <v>1173</v>
      </c>
      <c r="B292" s="298" t="s">
        <v>930</v>
      </c>
      <c r="C292" s="298" t="s">
        <v>931</v>
      </c>
      <c r="D292" s="266">
        <v>253434.31</v>
      </c>
      <c r="E292" s="287">
        <v>7831.2583109228999</v>
      </c>
      <c r="F292" s="267" t="s">
        <v>622</v>
      </c>
      <c r="G292" s="265" t="s">
        <v>210</v>
      </c>
      <c r="H292" s="265" t="s">
        <v>211</v>
      </c>
      <c r="I292" s="266">
        <v>1984709546.46</v>
      </c>
      <c r="J292" s="268">
        <v>253434.31</v>
      </c>
      <c r="K292" s="269" t="s">
        <v>1177</v>
      </c>
      <c r="L292" s="260"/>
      <c r="M292" s="260"/>
      <c r="N292" s="251"/>
      <c r="O292" s="301">
        <f t="shared" si="28"/>
        <v>253434.31</v>
      </c>
      <c r="P292" s="341">
        <f t="shared" si="27"/>
        <v>1984709546.4605105</v>
      </c>
      <c r="S292" t="e">
        <f>+VLOOKUP(C292,CLASIFICACION!$C$5:$G$179,5,0)</f>
        <v>#N/A</v>
      </c>
      <c r="T292" s="301" t="e">
        <f t="shared" si="29"/>
        <v>#N/A</v>
      </c>
      <c r="U292" t="str">
        <f t="shared" si="3"/>
        <v>Imputable</v>
      </c>
    </row>
    <row r="293" spans="1:21">
      <c r="A293" s="248" t="s">
        <v>1173</v>
      </c>
      <c r="B293" s="298" t="s">
        <v>932</v>
      </c>
      <c r="C293" s="298" t="s">
        <v>933</v>
      </c>
      <c r="D293" s="266">
        <v>253434.31</v>
      </c>
      <c r="E293" s="287">
        <v>7831.2583109228999</v>
      </c>
      <c r="F293" s="267" t="s">
        <v>622</v>
      </c>
      <c r="G293" s="265" t="s">
        <v>210</v>
      </c>
      <c r="H293" s="265" t="s">
        <v>211</v>
      </c>
      <c r="I293" s="266">
        <v>1984709546.46</v>
      </c>
      <c r="J293" s="268">
        <v>253434.31</v>
      </c>
      <c r="K293" s="269" t="s">
        <v>1177</v>
      </c>
      <c r="L293" s="260"/>
      <c r="M293" s="260"/>
      <c r="N293" s="251"/>
      <c r="O293" s="301">
        <f t="shared" si="28"/>
        <v>253434.31</v>
      </c>
      <c r="P293" s="341">
        <f t="shared" si="27"/>
        <v>1984709546.4605105</v>
      </c>
      <c r="S293" t="e">
        <f>+VLOOKUP(C293,CLASIFICACION!$C$5:$G$179,5,0)</f>
        <v>#N/A</v>
      </c>
      <c r="T293" s="301" t="e">
        <f t="shared" si="29"/>
        <v>#N/A</v>
      </c>
      <c r="U293" t="str">
        <f t="shared" si="3"/>
        <v>Imputable</v>
      </c>
    </row>
    <row r="294" spans="1:21">
      <c r="A294" s="248" t="s">
        <v>1173</v>
      </c>
      <c r="B294" s="298" t="s">
        <v>934</v>
      </c>
      <c r="C294" s="298" t="s">
        <v>935</v>
      </c>
      <c r="D294" s="266">
        <v>101425.21</v>
      </c>
      <c r="E294" s="287">
        <v>7831.2583109228999</v>
      </c>
      <c r="F294" s="267" t="s">
        <v>622</v>
      </c>
      <c r="G294" s="265" t="s">
        <v>210</v>
      </c>
      <c r="H294" s="265" t="s">
        <v>211</v>
      </c>
      <c r="I294" s="266">
        <v>794287018.75</v>
      </c>
      <c r="J294" s="268">
        <v>101425.21</v>
      </c>
      <c r="K294" s="269" t="s">
        <v>1177</v>
      </c>
      <c r="L294" s="260"/>
      <c r="M294" s="260"/>
      <c r="N294" s="251"/>
      <c r="O294" s="301">
        <f t="shared" si="28"/>
        <v>101425.21</v>
      </c>
      <c r="P294" s="341">
        <f t="shared" si="27"/>
        <v>794287018.74960041</v>
      </c>
      <c r="S294" t="e">
        <f>+VLOOKUP(C294,CLASIFICACION!$C$5:$G$179,5,0)</f>
        <v>#N/A</v>
      </c>
      <c r="T294" s="301" t="e">
        <f t="shared" si="29"/>
        <v>#N/A</v>
      </c>
      <c r="U294" t="str">
        <f t="shared" si="3"/>
        <v>Imputable</v>
      </c>
    </row>
    <row r="295" spans="1:21">
      <c r="A295" s="248" t="s">
        <v>1173</v>
      </c>
      <c r="B295" s="298" t="s">
        <v>936</v>
      </c>
      <c r="C295" s="298" t="s">
        <v>937</v>
      </c>
      <c r="D295" s="266">
        <v>101425.21</v>
      </c>
      <c r="E295" s="287">
        <v>7831.2583109228999</v>
      </c>
      <c r="F295" s="267" t="s">
        <v>622</v>
      </c>
      <c r="G295" s="265" t="s">
        <v>210</v>
      </c>
      <c r="H295" s="265" t="s">
        <v>211</v>
      </c>
      <c r="I295" s="266">
        <v>794287018.75</v>
      </c>
      <c r="J295" s="268">
        <v>101425.21</v>
      </c>
      <c r="K295" s="269" t="s">
        <v>1177</v>
      </c>
      <c r="L295" s="260"/>
      <c r="M295" s="260"/>
      <c r="N295" s="251"/>
      <c r="O295" s="301">
        <f t="shared" si="28"/>
        <v>101425.21</v>
      </c>
      <c r="P295" s="341">
        <f t="shared" si="27"/>
        <v>794287018.74960041</v>
      </c>
      <c r="S295" t="e">
        <f>+VLOOKUP(C295,CLASIFICACION!$C$5:$G$179,5,0)</f>
        <v>#N/A</v>
      </c>
      <c r="T295" s="301" t="e">
        <f t="shared" si="29"/>
        <v>#N/A</v>
      </c>
      <c r="U295" t="str">
        <f t="shared" si="3"/>
        <v>Imputable</v>
      </c>
    </row>
    <row r="296" spans="1:21">
      <c r="A296" s="248" t="s">
        <v>1173</v>
      </c>
      <c r="B296" s="298" t="s">
        <v>938</v>
      </c>
      <c r="C296" s="298" t="s">
        <v>939</v>
      </c>
      <c r="D296" s="266">
        <v>101425.21</v>
      </c>
      <c r="E296" s="287">
        <v>7831.2583109228999</v>
      </c>
      <c r="F296" s="267" t="s">
        <v>622</v>
      </c>
      <c r="G296" s="265" t="s">
        <v>210</v>
      </c>
      <c r="H296" s="265" t="s">
        <v>211</v>
      </c>
      <c r="I296" s="266">
        <v>794287018.75</v>
      </c>
      <c r="J296" s="268">
        <v>101425.21</v>
      </c>
      <c r="K296" s="269" t="s">
        <v>1177</v>
      </c>
      <c r="L296" s="260"/>
      <c r="M296" s="260"/>
      <c r="N296" s="251"/>
      <c r="O296" s="301">
        <f t="shared" si="28"/>
        <v>101425.21</v>
      </c>
      <c r="P296" s="341">
        <f t="shared" si="27"/>
        <v>794287018.74960041</v>
      </c>
      <c r="S296" t="e">
        <f>+VLOOKUP(C296,CLASIFICACION!$C$5:$G$179,5,0)</f>
        <v>#N/A</v>
      </c>
      <c r="T296" s="301" t="e">
        <f t="shared" si="29"/>
        <v>#N/A</v>
      </c>
      <c r="U296" t="str">
        <f t="shared" si="3"/>
        <v>Imputable</v>
      </c>
    </row>
    <row r="297" spans="1:21">
      <c r="A297" s="248" t="s">
        <v>1173</v>
      </c>
      <c r="B297" s="298" t="s">
        <v>940</v>
      </c>
      <c r="C297" s="298" t="s">
        <v>941</v>
      </c>
      <c r="D297" s="266">
        <v>101425.21</v>
      </c>
      <c r="E297" s="287">
        <v>7831.2583109228999</v>
      </c>
      <c r="F297" s="267" t="s">
        <v>622</v>
      </c>
      <c r="G297" s="265" t="s">
        <v>210</v>
      </c>
      <c r="H297" s="265" t="s">
        <v>211</v>
      </c>
      <c r="I297" s="266">
        <v>794287018.75</v>
      </c>
      <c r="J297" s="268">
        <v>101425.21</v>
      </c>
      <c r="K297" s="269" t="s">
        <v>1177</v>
      </c>
      <c r="L297" s="260"/>
      <c r="M297" s="260"/>
      <c r="N297" s="251"/>
      <c r="O297" s="301">
        <f t="shared" si="28"/>
        <v>101425.21</v>
      </c>
      <c r="P297" s="341">
        <f t="shared" si="27"/>
        <v>794287018.74960041</v>
      </c>
      <c r="S297" t="e">
        <f>+VLOOKUP(C297,CLASIFICACION!$C$5:$G$179,5,0)</f>
        <v>#N/A</v>
      </c>
      <c r="T297" s="301" t="e">
        <f t="shared" si="29"/>
        <v>#N/A</v>
      </c>
      <c r="U297" t="str">
        <f t="shared" si="3"/>
        <v>Imputable</v>
      </c>
    </row>
    <row r="298" spans="1:21">
      <c r="A298" s="248" t="s">
        <v>1173</v>
      </c>
      <c r="B298" s="298" t="s">
        <v>942</v>
      </c>
      <c r="C298" s="298" t="s">
        <v>943</v>
      </c>
      <c r="D298" s="266">
        <v>101425.21</v>
      </c>
      <c r="E298" s="287">
        <v>7831.2583109228999</v>
      </c>
      <c r="F298" s="267" t="s">
        <v>622</v>
      </c>
      <c r="G298" s="265" t="s">
        <v>210</v>
      </c>
      <c r="H298" s="265" t="s">
        <v>211</v>
      </c>
      <c r="I298" s="266">
        <v>794287018.75</v>
      </c>
      <c r="J298" s="268">
        <v>101425.21</v>
      </c>
      <c r="K298" s="269" t="s">
        <v>1177</v>
      </c>
      <c r="L298" s="260"/>
      <c r="M298" s="260"/>
      <c r="N298" s="251"/>
      <c r="O298" s="301">
        <f t="shared" si="28"/>
        <v>101425.21</v>
      </c>
      <c r="P298" s="341">
        <f t="shared" si="27"/>
        <v>794287018.74960041</v>
      </c>
      <c r="S298" t="e">
        <f>+VLOOKUP(C298,CLASIFICACION!$C$5:$G$179,5,0)</f>
        <v>#N/A</v>
      </c>
      <c r="T298" s="301" t="e">
        <f t="shared" si="29"/>
        <v>#N/A</v>
      </c>
      <c r="U298" t="str">
        <f t="shared" si="3"/>
        <v>Imputable</v>
      </c>
    </row>
    <row r="299" spans="1:21">
      <c r="A299" s="248" t="s">
        <v>1173</v>
      </c>
      <c r="B299" s="298" t="s">
        <v>944</v>
      </c>
      <c r="C299" s="298" t="s">
        <v>945</v>
      </c>
      <c r="D299" s="266">
        <v>250752.45</v>
      </c>
      <c r="E299" s="287">
        <v>7831.2583109228999</v>
      </c>
      <c r="F299" s="267" t="s">
        <v>622</v>
      </c>
      <c r="G299" s="265" t="s">
        <v>210</v>
      </c>
      <c r="H299" s="265" t="s">
        <v>211</v>
      </c>
      <c r="I299" s="266">
        <v>1963707208.05</v>
      </c>
      <c r="J299" s="268">
        <v>250752.45</v>
      </c>
      <c r="K299" s="269" t="s">
        <v>1177</v>
      </c>
      <c r="L299" s="260"/>
      <c r="M299" s="260"/>
      <c r="N299" s="251"/>
      <c r="O299" s="301">
        <f t="shared" si="28"/>
        <v>250752.45</v>
      </c>
      <c r="P299" s="341">
        <f t="shared" si="27"/>
        <v>1963707208.0467789</v>
      </c>
      <c r="S299" t="e">
        <f>+VLOOKUP(C299,CLASIFICACION!$C$5:$G$179,5,0)</f>
        <v>#N/A</v>
      </c>
      <c r="T299" s="301" t="e">
        <f t="shared" si="29"/>
        <v>#N/A</v>
      </c>
      <c r="U299" t="str">
        <f t="shared" si="3"/>
        <v>Imputable</v>
      </c>
    </row>
    <row r="300" spans="1:21">
      <c r="A300" s="248" t="s">
        <v>1173</v>
      </c>
      <c r="B300" s="298" t="s">
        <v>946</v>
      </c>
      <c r="C300" s="298" t="s">
        <v>947</v>
      </c>
      <c r="D300" s="266">
        <v>250752.45</v>
      </c>
      <c r="E300" s="287">
        <v>7831.2583109228999</v>
      </c>
      <c r="F300" s="267" t="s">
        <v>622</v>
      </c>
      <c r="G300" s="265" t="s">
        <v>210</v>
      </c>
      <c r="H300" s="265" t="s">
        <v>211</v>
      </c>
      <c r="I300" s="266">
        <v>1963707208.05</v>
      </c>
      <c r="J300" s="268">
        <v>250752.45</v>
      </c>
      <c r="K300" s="269" t="s">
        <v>1177</v>
      </c>
      <c r="L300" s="260"/>
      <c r="M300" s="260"/>
      <c r="N300" s="251"/>
      <c r="O300" s="301">
        <f t="shared" si="28"/>
        <v>250752.45</v>
      </c>
      <c r="P300" s="341">
        <f t="shared" si="27"/>
        <v>1963707208.0467789</v>
      </c>
      <c r="S300" t="e">
        <f>+VLOOKUP(C300,CLASIFICACION!$C$5:$G$179,5,0)</f>
        <v>#N/A</v>
      </c>
      <c r="T300" s="301" t="e">
        <f t="shared" si="29"/>
        <v>#N/A</v>
      </c>
      <c r="U300" t="str">
        <f t="shared" si="3"/>
        <v>Imputable</v>
      </c>
    </row>
    <row r="301" spans="1:21">
      <c r="A301" s="248" t="s">
        <v>1173</v>
      </c>
      <c r="B301" s="298" t="s">
        <v>948</v>
      </c>
      <c r="C301" s="298" t="s">
        <v>949</v>
      </c>
      <c r="D301" s="266">
        <v>253492.77</v>
      </c>
      <c r="E301" s="287">
        <v>7831.2583109228999</v>
      </c>
      <c r="F301" s="267" t="s">
        <v>622</v>
      </c>
      <c r="G301" s="265" t="s">
        <v>210</v>
      </c>
      <c r="H301" s="265" t="s">
        <v>211</v>
      </c>
      <c r="I301" s="266">
        <v>1985167361.8199999</v>
      </c>
      <c r="J301" s="268">
        <v>253492.77</v>
      </c>
      <c r="K301" s="269" t="s">
        <v>1177</v>
      </c>
      <c r="L301" s="260"/>
      <c r="M301" s="260"/>
      <c r="N301" s="251"/>
      <c r="O301" s="301">
        <f t="shared" si="28"/>
        <v>253492.77</v>
      </c>
      <c r="P301" s="341">
        <f t="shared" si="27"/>
        <v>1985167361.821367</v>
      </c>
      <c r="S301" t="e">
        <f>+VLOOKUP(C301,CLASIFICACION!$C$5:$G$179,5,0)</f>
        <v>#N/A</v>
      </c>
      <c r="T301" s="301" t="e">
        <f t="shared" si="29"/>
        <v>#N/A</v>
      </c>
      <c r="U301" t="str">
        <f t="shared" si="3"/>
        <v>Imputable</v>
      </c>
    </row>
    <row r="302" spans="1:21">
      <c r="A302" s="248" t="s">
        <v>1173</v>
      </c>
      <c r="B302" s="298" t="s">
        <v>950</v>
      </c>
      <c r="C302" s="298" t="s">
        <v>951</v>
      </c>
      <c r="D302" s="266">
        <v>253492.77</v>
      </c>
      <c r="E302" s="287">
        <v>7831.2583109228999</v>
      </c>
      <c r="F302" s="267" t="s">
        <v>622</v>
      </c>
      <c r="G302" s="265" t="s">
        <v>210</v>
      </c>
      <c r="H302" s="265" t="s">
        <v>211</v>
      </c>
      <c r="I302" s="266">
        <v>1985167361.8199999</v>
      </c>
      <c r="J302" s="268">
        <v>253492.77</v>
      </c>
      <c r="K302" s="269" t="s">
        <v>1177</v>
      </c>
      <c r="L302" s="260"/>
      <c r="M302" s="260"/>
      <c r="N302" s="251"/>
      <c r="O302" s="301">
        <f t="shared" si="28"/>
        <v>253492.77</v>
      </c>
      <c r="P302" s="341">
        <f t="shared" si="27"/>
        <v>1985167361.821367</v>
      </c>
      <c r="S302" t="e">
        <f>+VLOOKUP(C302,CLASIFICACION!$C$5:$G$179,5,0)</f>
        <v>#N/A</v>
      </c>
      <c r="T302" s="301" t="e">
        <f t="shared" si="29"/>
        <v>#N/A</v>
      </c>
      <c r="U302" t="str">
        <f t="shared" si="3"/>
        <v>Imputable</v>
      </c>
    </row>
    <row r="303" spans="1:21">
      <c r="A303" s="248" t="s">
        <v>1173</v>
      </c>
      <c r="B303" s="298" t="s">
        <v>952</v>
      </c>
      <c r="C303" s="298" t="s">
        <v>953</v>
      </c>
      <c r="D303" s="266">
        <v>252940.67</v>
      </c>
      <c r="E303" s="287">
        <v>7831.2583109228999</v>
      </c>
      <c r="F303" s="267" t="s">
        <v>622</v>
      </c>
      <c r="G303" s="265" t="s">
        <v>210</v>
      </c>
      <c r="H303" s="265" t="s">
        <v>211</v>
      </c>
      <c r="I303" s="266">
        <v>1980843724.1099999</v>
      </c>
      <c r="J303" s="268">
        <v>252940.67</v>
      </c>
      <c r="K303" s="269" t="s">
        <v>1177</v>
      </c>
      <c r="L303" s="260"/>
      <c r="M303" s="260"/>
      <c r="N303" s="251"/>
      <c r="O303" s="301">
        <f t="shared" si="28"/>
        <v>252940.67</v>
      </c>
      <c r="P303" s="341">
        <f t="shared" si="27"/>
        <v>1980843724.1079068</v>
      </c>
      <c r="S303" t="e">
        <f>+VLOOKUP(C303,CLASIFICACION!$C$5:$G$179,5,0)</f>
        <v>#N/A</v>
      </c>
      <c r="T303" s="301" t="e">
        <f t="shared" si="29"/>
        <v>#N/A</v>
      </c>
      <c r="U303" t="str">
        <f t="shared" si="3"/>
        <v>Imputable</v>
      </c>
    </row>
    <row r="304" spans="1:21">
      <c r="A304" s="248" t="s">
        <v>1173</v>
      </c>
      <c r="B304" s="298" t="s">
        <v>954</v>
      </c>
      <c r="C304" s="298" t="s">
        <v>955</v>
      </c>
      <c r="D304" s="266">
        <v>252940.67</v>
      </c>
      <c r="E304" s="287">
        <v>7831.2583109228999</v>
      </c>
      <c r="F304" s="267" t="s">
        <v>622</v>
      </c>
      <c r="G304" s="265" t="s">
        <v>210</v>
      </c>
      <c r="H304" s="265" t="s">
        <v>211</v>
      </c>
      <c r="I304" s="266">
        <v>1980843724.1099999</v>
      </c>
      <c r="J304" s="268">
        <v>252940.67</v>
      </c>
      <c r="K304" s="269" t="s">
        <v>1177</v>
      </c>
      <c r="L304" s="260"/>
      <c r="M304" s="260"/>
      <c r="N304" s="251"/>
      <c r="O304" s="301">
        <f t="shared" si="28"/>
        <v>252940.67</v>
      </c>
      <c r="P304" s="341">
        <f t="shared" si="27"/>
        <v>1980843724.1079068</v>
      </c>
      <c r="S304" t="e">
        <f>+VLOOKUP(C304,CLASIFICACION!$C$5:$G$179,5,0)</f>
        <v>#N/A</v>
      </c>
      <c r="T304" s="301" t="e">
        <f t="shared" si="29"/>
        <v>#N/A</v>
      </c>
      <c r="U304" t="str">
        <f t="shared" si="3"/>
        <v>Imputable</v>
      </c>
    </row>
    <row r="305" spans="1:21">
      <c r="A305" s="248" t="s">
        <v>1173</v>
      </c>
      <c r="B305" s="298" t="s">
        <v>956</v>
      </c>
      <c r="C305" s="298" t="s">
        <v>957</v>
      </c>
      <c r="D305" s="266">
        <v>252820.22</v>
      </c>
      <c r="E305" s="287">
        <v>7831.2583109228999</v>
      </c>
      <c r="F305" s="267" t="s">
        <v>622</v>
      </c>
      <c r="G305" s="265" t="s">
        <v>210</v>
      </c>
      <c r="H305" s="265" t="s">
        <v>211</v>
      </c>
      <c r="I305" s="266">
        <v>1979900449.04</v>
      </c>
      <c r="J305" s="268">
        <v>252820.22</v>
      </c>
      <c r="K305" s="269" t="s">
        <v>1177</v>
      </c>
      <c r="L305" s="260"/>
      <c r="M305" s="260"/>
      <c r="N305" s="251"/>
      <c r="O305" s="301">
        <f t="shared" si="28"/>
        <v>252820.22</v>
      </c>
      <c r="P305" s="341">
        <f t="shared" si="27"/>
        <v>1979900449.0443559</v>
      </c>
      <c r="S305" t="e">
        <f>+VLOOKUP(C305,CLASIFICACION!$C$5:$G$179,5,0)</f>
        <v>#N/A</v>
      </c>
      <c r="T305" s="301" t="e">
        <f t="shared" si="29"/>
        <v>#N/A</v>
      </c>
      <c r="U305" t="str">
        <f t="shared" si="3"/>
        <v>Imputable</v>
      </c>
    </row>
    <row r="306" spans="1:21">
      <c r="A306" s="248" t="s">
        <v>1173</v>
      </c>
      <c r="B306" s="298" t="s">
        <v>958</v>
      </c>
      <c r="C306" s="298" t="s">
        <v>959</v>
      </c>
      <c r="D306" s="266">
        <v>252820.22</v>
      </c>
      <c r="E306" s="287">
        <v>7831.2583109228999</v>
      </c>
      <c r="F306" s="267" t="s">
        <v>622</v>
      </c>
      <c r="G306" s="265" t="s">
        <v>210</v>
      </c>
      <c r="H306" s="265" t="s">
        <v>211</v>
      </c>
      <c r="I306" s="266">
        <v>1979900449.04</v>
      </c>
      <c r="J306" s="268">
        <v>252820.22</v>
      </c>
      <c r="K306" s="269" t="s">
        <v>1177</v>
      </c>
      <c r="L306" s="260"/>
      <c r="M306" s="260"/>
      <c r="N306" s="251"/>
      <c r="O306" s="301">
        <f t="shared" si="28"/>
        <v>252820.22</v>
      </c>
      <c r="P306" s="341">
        <f t="shared" si="27"/>
        <v>1979900449.0443559</v>
      </c>
      <c r="S306" t="e">
        <f>+VLOOKUP(C306,CLASIFICACION!$C$5:$G$179,5,0)</f>
        <v>#N/A</v>
      </c>
      <c r="T306" s="301" t="e">
        <f t="shared" si="29"/>
        <v>#N/A</v>
      </c>
      <c r="U306" t="str">
        <f t="shared" si="3"/>
        <v>Imputable</v>
      </c>
    </row>
    <row r="307" spans="1:21">
      <c r="A307" s="248" t="s">
        <v>1173</v>
      </c>
      <c r="B307" s="298" t="s">
        <v>960</v>
      </c>
      <c r="C307" s="298" t="s">
        <v>961</v>
      </c>
      <c r="D307" s="266">
        <v>202916.23</v>
      </c>
      <c r="E307" s="287">
        <v>7831.2583109228999</v>
      </c>
      <c r="F307" s="267" t="s">
        <v>622</v>
      </c>
      <c r="G307" s="265" t="s">
        <v>210</v>
      </c>
      <c r="H307" s="265" t="s">
        <v>211</v>
      </c>
      <c r="I307" s="266">
        <v>1589089412.6099999</v>
      </c>
      <c r="J307" s="268">
        <v>202916.23</v>
      </c>
      <c r="K307" s="269" t="s">
        <v>1177</v>
      </c>
      <c r="L307" s="260"/>
      <c r="M307" s="260"/>
      <c r="N307" s="251"/>
      <c r="O307" s="301">
        <f t="shared" si="28"/>
        <v>202916.23</v>
      </c>
      <c r="P307" s="341">
        <f t="shared" si="27"/>
        <v>1589089412.6086428</v>
      </c>
      <c r="S307" t="e">
        <f>+VLOOKUP(C307,CLASIFICACION!$C$5:$G$179,5,0)</f>
        <v>#N/A</v>
      </c>
      <c r="T307" s="301" t="e">
        <f t="shared" si="29"/>
        <v>#N/A</v>
      </c>
      <c r="U307" t="str">
        <f t="shared" si="3"/>
        <v>Imputable</v>
      </c>
    </row>
    <row r="308" spans="1:21">
      <c r="A308" s="248" t="s">
        <v>1173</v>
      </c>
      <c r="B308" s="298" t="s">
        <v>962</v>
      </c>
      <c r="C308" s="298" t="s">
        <v>963</v>
      </c>
      <c r="D308" s="266">
        <v>202916.23</v>
      </c>
      <c r="E308" s="287">
        <v>7831.2583109228999</v>
      </c>
      <c r="F308" s="267" t="s">
        <v>622</v>
      </c>
      <c r="G308" s="265" t="s">
        <v>210</v>
      </c>
      <c r="H308" s="265" t="s">
        <v>211</v>
      </c>
      <c r="I308" s="266">
        <v>1589089412.6099999</v>
      </c>
      <c r="J308" s="268">
        <v>202916.23</v>
      </c>
      <c r="K308" s="269" t="s">
        <v>1177</v>
      </c>
      <c r="L308" s="260"/>
      <c r="M308" s="260"/>
      <c r="N308" s="251"/>
      <c r="O308" s="301">
        <f t="shared" si="28"/>
        <v>202916.23</v>
      </c>
      <c r="P308" s="341">
        <f t="shared" si="27"/>
        <v>1589089412.6086428</v>
      </c>
      <c r="S308" t="e">
        <f>+VLOOKUP(C308,CLASIFICACION!$C$5:$G$179,5,0)</f>
        <v>#N/A</v>
      </c>
      <c r="T308" s="301" t="e">
        <f t="shared" si="29"/>
        <v>#N/A</v>
      </c>
      <c r="U308" t="str">
        <f t="shared" si="3"/>
        <v>Imputable</v>
      </c>
    </row>
    <row r="309" spans="1:21">
      <c r="A309" s="248" t="s">
        <v>1173</v>
      </c>
      <c r="B309" s="298" t="s">
        <v>964</v>
      </c>
      <c r="C309" s="298" t="s">
        <v>965</v>
      </c>
      <c r="D309" s="266">
        <v>202916.23</v>
      </c>
      <c r="E309" s="287">
        <v>7831.2583109228999</v>
      </c>
      <c r="F309" s="267" t="s">
        <v>622</v>
      </c>
      <c r="G309" s="265" t="s">
        <v>210</v>
      </c>
      <c r="H309" s="265" t="s">
        <v>211</v>
      </c>
      <c r="I309" s="266">
        <v>1589089412.6099999</v>
      </c>
      <c r="J309" s="268">
        <v>202916.23</v>
      </c>
      <c r="K309" s="269" t="s">
        <v>1177</v>
      </c>
      <c r="L309" s="260"/>
      <c r="M309" s="260"/>
      <c r="N309" s="251"/>
      <c r="O309" s="301">
        <f t="shared" si="28"/>
        <v>202916.23</v>
      </c>
      <c r="P309" s="341">
        <f t="shared" si="27"/>
        <v>1589089412.6086428</v>
      </c>
      <c r="S309" t="e">
        <f>+VLOOKUP(C309,CLASIFICACION!$C$5:$G$179,5,0)</f>
        <v>#N/A</v>
      </c>
      <c r="T309" s="301" t="e">
        <f t="shared" si="29"/>
        <v>#N/A</v>
      </c>
      <c r="U309" t="str">
        <f t="shared" si="3"/>
        <v>Imputable</v>
      </c>
    </row>
    <row r="310" spans="1:21">
      <c r="A310" s="248" t="s">
        <v>1173</v>
      </c>
      <c r="B310" s="298" t="s">
        <v>966</v>
      </c>
      <c r="C310" s="298" t="s">
        <v>967</v>
      </c>
      <c r="D310" s="266">
        <v>202916.23</v>
      </c>
      <c r="E310" s="287">
        <v>7831.2583109228999</v>
      </c>
      <c r="F310" s="267" t="s">
        <v>622</v>
      </c>
      <c r="G310" s="265" t="s">
        <v>210</v>
      </c>
      <c r="H310" s="265" t="s">
        <v>211</v>
      </c>
      <c r="I310" s="266">
        <v>1589089412.6099999</v>
      </c>
      <c r="J310" s="268">
        <v>202916.23</v>
      </c>
      <c r="K310" s="269" t="s">
        <v>1177</v>
      </c>
      <c r="L310" s="260"/>
      <c r="M310" s="260"/>
      <c r="N310" s="251"/>
      <c r="O310" s="301">
        <f t="shared" si="28"/>
        <v>202916.23</v>
      </c>
      <c r="P310" s="341">
        <f t="shared" si="27"/>
        <v>1589089412.6086428</v>
      </c>
      <c r="S310" t="e">
        <f>+VLOOKUP(C310,CLASIFICACION!$C$5:$G$179,5,0)</f>
        <v>#N/A</v>
      </c>
      <c r="T310" s="301" t="e">
        <f t="shared" si="29"/>
        <v>#N/A</v>
      </c>
      <c r="U310" t="str">
        <f t="shared" si="3"/>
        <v>Imputable</v>
      </c>
    </row>
    <row r="311" spans="1:21">
      <c r="A311" s="248" t="s">
        <v>1173</v>
      </c>
      <c r="B311" s="298" t="s">
        <v>968</v>
      </c>
      <c r="C311" s="298" t="s">
        <v>969</v>
      </c>
      <c r="D311" s="266">
        <v>202916.23</v>
      </c>
      <c r="E311" s="287">
        <v>7831.2583109228999</v>
      </c>
      <c r="F311" s="267" t="s">
        <v>622</v>
      </c>
      <c r="G311" s="265" t="s">
        <v>210</v>
      </c>
      <c r="H311" s="265" t="s">
        <v>211</v>
      </c>
      <c r="I311" s="266">
        <v>1589089412.6099999</v>
      </c>
      <c r="J311" s="268">
        <v>202916.23</v>
      </c>
      <c r="K311" s="269" t="s">
        <v>1177</v>
      </c>
      <c r="L311" s="260"/>
      <c r="M311" s="260"/>
      <c r="N311" s="251"/>
      <c r="O311" s="301">
        <f t="shared" si="28"/>
        <v>202916.23</v>
      </c>
      <c r="P311" s="341">
        <f t="shared" si="27"/>
        <v>1589089412.6086428</v>
      </c>
      <c r="S311" t="e">
        <f>+VLOOKUP(C311,CLASIFICACION!$C$5:$G$179,5,0)</f>
        <v>#N/A</v>
      </c>
      <c r="T311" s="301" t="e">
        <f t="shared" si="29"/>
        <v>#N/A</v>
      </c>
      <c r="U311" t="str">
        <f t="shared" si="3"/>
        <v>Imputable</v>
      </c>
    </row>
    <row r="312" spans="1:21">
      <c r="A312" s="248" t="s">
        <v>1173</v>
      </c>
      <c r="B312" s="298" t="s">
        <v>970</v>
      </c>
      <c r="C312" s="298" t="s">
        <v>971</v>
      </c>
      <c r="D312" s="266">
        <v>25299.360000000001</v>
      </c>
      <c r="E312" s="287">
        <v>7831.2583109228999</v>
      </c>
      <c r="F312" s="267" t="s">
        <v>622</v>
      </c>
      <c r="G312" s="265" t="s">
        <v>210</v>
      </c>
      <c r="H312" s="265" t="s">
        <v>211</v>
      </c>
      <c r="I312" s="266">
        <v>198125823.25999999</v>
      </c>
      <c r="J312" s="268">
        <v>25299.360000000001</v>
      </c>
      <c r="K312" s="269" t="s">
        <v>1177</v>
      </c>
      <c r="L312" s="260"/>
      <c r="M312" s="260"/>
      <c r="N312" s="251"/>
      <c r="O312" s="301">
        <f t="shared" si="28"/>
        <v>25299.360000000001</v>
      </c>
      <c r="P312" s="341">
        <f t="shared" si="27"/>
        <v>198125823.26103038</v>
      </c>
      <c r="S312" t="e">
        <f>+VLOOKUP(C312,CLASIFICACION!$C$5:$G$179,5,0)</f>
        <v>#N/A</v>
      </c>
      <c r="T312" s="301" t="e">
        <f t="shared" si="29"/>
        <v>#N/A</v>
      </c>
      <c r="U312" t="str">
        <f t="shared" si="3"/>
        <v>Imputable</v>
      </c>
    </row>
    <row r="313" spans="1:21">
      <c r="A313" s="248" t="s">
        <v>1173</v>
      </c>
      <c r="B313" s="298" t="s">
        <v>972</v>
      </c>
      <c r="C313" s="298" t="s">
        <v>973</v>
      </c>
      <c r="D313" s="266">
        <v>25299.360000000001</v>
      </c>
      <c r="E313" s="287">
        <v>7831.2583109228999</v>
      </c>
      <c r="F313" s="267" t="s">
        <v>622</v>
      </c>
      <c r="G313" s="265" t="s">
        <v>210</v>
      </c>
      <c r="H313" s="265" t="s">
        <v>211</v>
      </c>
      <c r="I313" s="266">
        <v>198125823.25999999</v>
      </c>
      <c r="J313" s="268">
        <v>25299.360000000001</v>
      </c>
      <c r="K313" s="269" t="s">
        <v>1177</v>
      </c>
      <c r="L313" s="260"/>
      <c r="M313" s="260"/>
      <c r="N313" s="251"/>
      <c r="O313" s="301">
        <f t="shared" si="28"/>
        <v>25299.360000000001</v>
      </c>
      <c r="P313" s="341">
        <f t="shared" si="27"/>
        <v>198125823.26103038</v>
      </c>
      <c r="S313" t="e">
        <f>+VLOOKUP(C313,CLASIFICACION!$C$5:$G$179,5,0)</f>
        <v>#N/A</v>
      </c>
      <c r="T313" s="301" t="e">
        <f t="shared" si="29"/>
        <v>#N/A</v>
      </c>
      <c r="U313" t="str">
        <f t="shared" si="3"/>
        <v>Imputable</v>
      </c>
    </row>
    <row r="314" spans="1:21">
      <c r="A314" s="248" t="s">
        <v>1173</v>
      </c>
      <c r="B314" s="298" t="s">
        <v>974</v>
      </c>
      <c r="C314" s="298" t="s">
        <v>975</v>
      </c>
      <c r="D314" s="266">
        <v>25299.360000000001</v>
      </c>
      <c r="E314" s="287">
        <v>7831.2583109228999</v>
      </c>
      <c r="F314" s="267" t="s">
        <v>622</v>
      </c>
      <c r="G314" s="265" t="s">
        <v>210</v>
      </c>
      <c r="H314" s="265" t="s">
        <v>211</v>
      </c>
      <c r="I314" s="266">
        <v>198125823.25999999</v>
      </c>
      <c r="J314" s="268">
        <v>25299.360000000001</v>
      </c>
      <c r="K314" s="269" t="s">
        <v>1177</v>
      </c>
      <c r="L314" s="260"/>
      <c r="M314" s="260"/>
      <c r="N314" s="251"/>
      <c r="O314" s="301">
        <f t="shared" si="28"/>
        <v>25299.360000000001</v>
      </c>
      <c r="P314" s="341">
        <f t="shared" si="27"/>
        <v>198125823.26103038</v>
      </c>
      <c r="S314" t="e">
        <f>+VLOOKUP(C314,CLASIFICACION!$C$5:$G$179,5,0)</f>
        <v>#N/A</v>
      </c>
      <c r="T314" s="301" t="e">
        <f t="shared" si="29"/>
        <v>#N/A</v>
      </c>
      <c r="U314" t="str">
        <f t="shared" si="3"/>
        <v>Imputable</v>
      </c>
    </row>
    <row r="315" spans="1:21">
      <c r="A315" s="248" t="s">
        <v>1173</v>
      </c>
      <c r="B315" s="298" t="s">
        <v>976</v>
      </c>
      <c r="C315" s="298" t="s">
        <v>977</v>
      </c>
      <c r="D315" s="266">
        <v>25299.360000000001</v>
      </c>
      <c r="E315" s="287">
        <v>7831.2583109228999</v>
      </c>
      <c r="F315" s="267" t="s">
        <v>622</v>
      </c>
      <c r="G315" s="265" t="s">
        <v>210</v>
      </c>
      <c r="H315" s="265" t="s">
        <v>211</v>
      </c>
      <c r="I315" s="266">
        <v>198125823.25999999</v>
      </c>
      <c r="J315" s="268">
        <v>25299.360000000001</v>
      </c>
      <c r="K315" s="269" t="s">
        <v>1177</v>
      </c>
      <c r="L315" s="260"/>
      <c r="M315" s="260"/>
      <c r="N315" s="251"/>
      <c r="O315" s="301">
        <f t="shared" si="28"/>
        <v>25299.360000000001</v>
      </c>
      <c r="P315" s="341">
        <f t="shared" si="27"/>
        <v>198125823.26103038</v>
      </c>
      <c r="S315" t="e">
        <f>+VLOOKUP(C315,CLASIFICACION!$C$5:$G$179,5,0)</f>
        <v>#N/A</v>
      </c>
      <c r="T315" s="301" t="e">
        <f t="shared" si="29"/>
        <v>#N/A</v>
      </c>
      <c r="U315" t="str">
        <f t="shared" si="3"/>
        <v>Imputable</v>
      </c>
    </row>
    <row r="316" spans="1:21">
      <c r="A316" s="248" t="s">
        <v>1173</v>
      </c>
      <c r="B316" s="298" t="s">
        <v>978</v>
      </c>
      <c r="C316" s="298" t="s">
        <v>979</v>
      </c>
      <c r="D316" s="266">
        <v>25299.360000000001</v>
      </c>
      <c r="E316" s="287">
        <v>7831.2583109228999</v>
      </c>
      <c r="F316" s="267" t="s">
        <v>622</v>
      </c>
      <c r="G316" s="265" t="s">
        <v>210</v>
      </c>
      <c r="H316" s="265" t="s">
        <v>211</v>
      </c>
      <c r="I316" s="266">
        <v>198125823.25999999</v>
      </c>
      <c r="J316" s="268">
        <v>25299.360000000001</v>
      </c>
      <c r="K316" s="269" t="s">
        <v>1177</v>
      </c>
      <c r="L316" s="260"/>
      <c r="M316" s="260"/>
      <c r="N316" s="251"/>
      <c r="O316" s="301">
        <f t="shared" si="28"/>
        <v>25299.360000000001</v>
      </c>
      <c r="P316" s="341">
        <f t="shared" si="27"/>
        <v>198125823.26103038</v>
      </c>
      <c r="S316" t="e">
        <f>+VLOOKUP(C316,CLASIFICACION!$C$5:$G$179,5,0)</f>
        <v>#N/A</v>
      </c>
      <c r="T316" s="301" t="e">
        <f t="shared" si="29"/>
        <v>#N/A</v>
      </c>
      <c r="U316" t="str">
        <f t="shared" si="3"/>
        <v>Imputable</v>
      </c>
    </row>
    <row r="317" spans="1:21">
      <c r="A317" s="248" t="s">
        <v>1173</v>
      </c>
      <c r="B317" s="298" t="s">
        <v>980</v>
      </c>
      <c r="C317" s="298" t="s">
        <v>981</v>
      </c>
      <c r="D317" s="266">
        <v>25299.360000000001</v>
      </c>
      <c r="E317" s="287">
        <v>7831.2583109228999</v>
      </c>
      <c r="F317" s="267" t="s">
        <v>622</v>
      </c>
      <c r="G317" s="265" t="s">
        <v>210</v>
      </c>
      <c r="H317" s="265" t="s">
        <v>211</v>
      </c>
      <c r="I317" s="266">
        <v>198125823.25999999</v>
      </c>
      <c r="J317" s="268">
        <v>25299.360000000001</v>
      </c>
      <c r="K317" s="269" t="s">
        <v>1177</v>
      </c>
      <c r="L317" s="260"/>
      <c r="M317" s="260"/>
      <c r="N317" s="251"/>
      <c r="O317" s="301">
        <f t="shared" si="28"/>
        <v>25299.360000000001</v>
      </c>
      <c r="P317" s="341">
        <f t="shared" si="27"/>
        <v>198125823.26103038</v>
      </c>
      <c r="S317" t="e">
        <f>+VLOOKUP(C317,CLASIFICACION!$C$5:$G$179,5,0)</f>
        <v>#N/A</v>
      </c>
      <c r="T317" s="301" t="e">
        <f t="shared" si="29"/>
        <v>#N/A</v>
      </c>
      <c r="U317" t="str">
        <f t="shared" si="3"/>
        <v>Imputable</v>
      </c>
    </row>
    <row r="318" spans="1:21">
      <c r="A318" s="248" t="s">
        <v>1173</v>
      </c>
      <c r="B318" s="298" t="s">
        <v>982</v>
      </c>
      <c r="C318" s="298" t="s">
        <v>983</v>
      </c>
      <c r="D318" s="266">
        <v>25299.360000000001</v>
      </c>
      <c r="E318" s="287">
        <v>7831.2583109228999</v>
      </c>
      <c r="F318" s="267" t="s">
        <v>622</v>
      </c>
      <c r="G318" s="265" t="s">
        <v>210</v>
      </c>
      <c r="H318" s="265" t="s">
        <v>211</v>
      </c>
      <c r="I318" s="266">
        <v>198125823.25999999</v>
      </c>
      <c r="J318" s="268">
        <v>25299.360000000001</v>
      </c>
      <c r="K318" s="269" t="s">
        <v>1177</v>
      </c>
      <c r="L318" s="260"/>
      <c r="M318" s="260"/>
      <c r="N318" s="251"/>
      <c r="O318" s="301">
        <f t="shared" si="28"/>
        <v>25299.360000000001</v>
      </c>
      <c r="P318" s="341">
        <f t="shared" si="27"/>
        <v>198125823.26103038</v>
      </c>
      <c r="S318" t="e">
        <f>+VLOOKUP(C318,CLASIFICACION!$C$5:$G$179,5,0)</f>
        <v>#N/A</v>
      </c>
      <c r="T318" s="301" t="e">
        <f t="shared" si="29"/>
        <v>#N/A</v>
      </c>
      <c r="U318" t="str">
        <f t="shared" si="3"/>
        <v>Imputable</v>
      </c>
    </row>
    <row r="319" spans="1:21">
      <c r="A319" s="248" t="s">
        <v>1173</v>
      </c>
      <c r="B319" s="298" t="s">
        <v>984</v>
      </c>
      <c r="C319" s="298" t="s">
        <v>985</v>
      </c>
      <c r="D319" s="266">
        <v>25299.360000000001</v>
      </c>
      <c r="E319" s="287">
        <v>7831.2583109228999</v>
      </c>
      <c r="F319" s="267" t="s">
        <v>622</v>
      </c>
      <c r="G319" s="265" t="s">
        <v>210</v>
      </c>
      <c r="H319" s="265" t="s">
        <v>211</v>
      </c>
      <c r="I319" s="266">
        <v>198125823.25999999</v>
      </c>
      <c r="J319" s="268">
        <v>25299.360000000001</v>
      </c>
      <c r="K319" s="269" t="s">
        <v>1177</v>
      </c>
      <c r="L319" s="260"/>
      <c r="M319" s="260"/>
      <c r="N319" s="251"/>
      <c r="O319" s="301">
        <f t="shared" si="28"/>
        <v>25299.360000000001</v>
      </c>
      <c r="P319" s="341">
        <f t="shared" si="27"/>
        <v>198125823.26103038</v>
      </c>
      <c r="S319" t="e">
        <f>+VLOOKUP(C319,CLASIFICACION!$C$5:$G$179,5,0)</f>
        <v>#N/A</v>
      </c>
      <c r="T319" s="301" t="e">
        <f t="shared" si="29"/>
        <v>#N/A</v>
      </c>
      <c r="U319" t="str">
        <f t="shared" si="3"/>
        <v>Imputable</v>
      </c>
    </row>
    <row r="320" spans="1:21">
      <c r="A320" s="248" t="s">
        <v>1173</v>
      </c>
      <c r="B320" s="298" t="s">
        <v>986</v>
      </c>
      <c r="C320" s="298" t="s">
        <v>987</v>
      </c>
      <c r="D320" s="266">
        <v>25299.360000000001</v>
      </c>
      <c r="E320" s="287">
        <v>7831.2583109228999</v>
      </c>
      <c r="F320" s="267" t="s">
        <v>622</v>
      </c>
      <c r="G320" s="265" t="s">
        <v>210</v>
      </c>
      <c r="H320" s="265" t="s">
        <v>211</v>
      </c>
      <c r="I320" s="266">
        <v>198125823.25999999</v>
      </c>
      <c r="J320" s="268">
        <v>25299.360000000001</v>
      </c>
      <c r="K320" s="269" t="s">
        <v>1177</v>
      </c>
      <c r="L320" s="260"/>
      <c r="M320" s="260"/>
      <c r="N320" s="251"/>
      <c r="O320" s="301">
        <f t="shared" si="28"/>
        <v>25299.360000000001</v>
      </c>
      <c r="P320" s="341">
        <f t="shared" si="27"/>
        <v>198125823.26103038</v>
      </c>
      <c r="S320" t="e">
        <f>+VLOOKUP(C320,CLASIFICACION!$C$5:$G$179,5,0)</f>
        <v>#N/A</v>
      </c>
      <c r="T320" s="301" t="e">
        <f t="shared" si="29"/>
        <v>#N/A</v>
      </c>
      <c r="U320" t="str">
        <f t="shared" si="3"/>
        <v>Imputable</v>
      </c>
    </row>
    <row r="321" spans="1:21">
      <c r="A321" s="248" t="s">
        <v>1173</v>
      </c>
      <c r="B321" s="298" t="s">
        <v>988</v>
      </c>
      <c r="C321" s="298" t="s">
        <v>989</v>
      </c>
      <c r="D321" s="266">
        <v>25299.360000000001</v>
      </c>
      <c r="E321" s="287">
        <v>7831.2583109228999</v>
      </c>
      <c r="F321" s="267" t="s">
        <v>622</v>
      </c>
      <c r="G321" s="265" t="s">
        <v>210</v>
      </c>
      <c r="H321" s="265" t="s">
        <v>211</v>
      </c>
      <c r="I321" s="266">
        <v>198125823.25999999</v>
      </c>
      <c r="J321" s="268">
        <v>25299.360000000001</v>
      </c>
      <c r="K321" s="269" t="s">
        <v>1177</v>
      </c>
      <c r="L321" s="260"/>
      <c r="M321" s="260"/>
      <c r="N321" s="261"/>
      <c r="O321" s="301">
        <f t="shared" si="28"/>
        <v>25299.360000000001</v>
      </c>
      <c r="P321" s="341">
        <f t="shared" si="27"/>
        <v>198125823.26103038</v>
      </c>
      <c r="S321" t="e">
        <f>+VLOOKUP(C321,CLASIFICACION!$C$5:$G$179,5,0)</f>
        <v>#N/A</v>
      </c>
      <c r="T321" s="301" t="e">
        <f t="shared" si="29"/>
        <v>#N/A</v>
      </c>
      <c r="U321" t="str">
        <f t="shared" ref="U321:U355" si="30">+A321</f>
        <v>Imputable</v>
      </c>
    </row>
    <row r="322" spans="1:21">
      <c r="A322" s="248" t="s">
        <v>1173</v>
      </c>
      <c r="B322" s="298" t="s">
        <v>990</v>
      </c>
      <c r="C322" s="298" t="s">
        <v>991</v>
      </c>
      <c r="D322" s="266">
        <v>25299.360000000001</v>
      </c>
      <c r="E322" s="287">
        <v>7831.2583109228999</v>
      </c>
      <c r="F322" s="267" t="s">
        <v>622</v>
      </c>
      <c r="G322" s="265" t="s">
        <v>210</v>
      </c>
      <c r="H322" s="265" t="s">
        <v>211</v>
      </c>
      <c r="I322" s="266">
        <v>198125823.25999999</v>
      </c>
      <c r="J322" s="268">
        <v>25299.360000000001</v>
      </c>
      <c r="K322" s="269" t="s">
        <v>1177</v>
      </c>
      <c r="L322" s="260"/>
      <c r="M322" s="260"/>
      <c r="N322" s="261"/>
      <c r="O322" s="301">
        <f t="shared" si="28"/>
        <v>25299.360000000001</v>
      </c>
      <c r="P322" s="341">
        <f t="shared" si="27"/>
        <v>198125823.26103038</v>
      </c>
      <c r="S322" t="e">
        <f>+VLOOKUP(C322,CLASIFICACION!$C$5:$G$179,5,0)</f>
        <v>#N/A</v>
      </c>
      <c r="T322" s="301" t="e">
        <f t="shared" si="29"/>
        <v>#N/A</v>
      </c>
      <c r="U322" t="str">
        <f t="shared" si="30"/>
        <v>Imputable</v>
      </c>
    </row>
    <row r="323" spans="1:21">
      <c r="A323" s="248" t="s">
        <v>1173</v>
      </c>
      <c r="B323" s="298" t="s">
        <v>992</v>
      </c>
      <c r="C323" s="298" t="s">
        <v>993</v>
      </c>
      <c r="D323" s="266">
        <v>25299.360000000001</v>
      </c>
      <c r="E323" s="287">
        <v>7831.2583109228999</v>
      </c>
      <c r="F323" s="267" t="s">
        <v>622</v>
      </c>
      <c r="G323" s="265" t="s">
        <v>210</v>
      </c>
      <c r="H323" s="265" t="s">
        <v>211</v>
      </c>
      <c r="I323" s="266">
        <v>198125823.25999999</v>
      </c>
      <c r="J323" s="268">
        <v>25299.360000000001</v>
      </c>
      <c r="K323" s="269" t="s">
        <v>1177</v>
      </c>
      <c r="L323" s="260"/>
      <c r="M323" s="260"/>
      <c r="N323" s="251"/>
      <c r="O323" s="301">
        <f t="shared" si="28"/>
        <v>25299.360000000001</v>
      </c>
      <c r="P323" s="341">
        <f t="shared" si="27"/>
        <v>198125823.26103038</v>
      </c>
      <c r="S323" t="e">
        <f>+VLOOKUP(C323,CLASIFICACION!$C$5:$G$179,5,0)</f>
        <v>#N/A</v>
      </c>
      <c r="T323" s="301" t="e">
        <f t="shared" si="29"/>
        <v>#N/A</v>
      </c>
      <c r="U323" t="str">
        <f t="shared" si="30"/>
        <v>Imputable</v>
      </c>
    </row>
    <row r="324" spans="1:21">
      <c r="A324" s="248" t="s">
        <v>1173</v>
      </c>
      <c r="B324" s="298" t="s">
        <v>994</v>
      </c>
      <c r="C324" s="298" t="s">
        <v>995</v>
      </c>
      <c r="D324" s="266">
        <v>25299.360000000001</v>
      </c>
      <c r="E324" s="287">
        <v>7831.2583109228999</v>
      </c>
      <c r="F324" s="267" t="s">
        <v>622</v>
      </c>
      <c r="G324" s="265" t="s">
        <v>210</v>
      </c>
      <c r="H324" s="265" t="s">
        <v>211</v>
      </c>
      <c r="I324" s="266">
        <v>198125823.25999999</v>
      </c>
      <c r="J324" s="268">
        <v>25299.360000000001</v>
      </c>
      <c r="K324" s="269" t="s">
        <v>1177</v>
      </c>
      <c r="L324" s="260"/>
      <c r="M324" s="260"/>
      <c r="N324" s="251"/>
      <c r="O324" s="301">
        <f t="shared" si="28"/>
        <v>25299.360000000001</v>
      </c>
      <c r="P324" s="341">
        <f t="shared" si="27"/>
        <v>198125823.26103038</v>
      </c>
      <c r="S324" t="e">
        <f>+VLOOKUP(C324,CLASIFICACION!$C$5:$G$179,5,0)</f>
        <v>#N/A</v>
      </c>
      <c r="T324" s="301" t="e">
        <f t="shared" si="29"/>
        <v>#N/A</v>
      </c>
      <c r="U324" t="str">
        <f t="shared" si="30"/>
        <v>Imputable</v>
      </c>
    </row>
    <row r="325" spans="1:21">
      <c r="A325" s="248" t="s">
        <v>1173</v>
      </c>
      <c r="B325" s="298" t="s">
        <v>996</v>
      </c>
      <c r="C325" s="298" t="s">
        <v>997</v>
      </c>
      <c r="D325" s="266">
        <v>25299.360000000001</v>
      </c>
      <c r="E325" s="287">
        <v>7831.2583109228999</v>
      </c>
      <c r="F325" s="267" t="s">
        <v>622</v>
      </c>
      <c r="G325" s="265" t="s">
        <v>210</v>
      </c>
      <c r="H325" s="265" t="s">
        <v>211</v>
      </c>
      <c r="I325" s="266">
        <v>198125823.25999999</v>
      </c>
      <c r="J325" s="268">
        <v>25299.360000000001</v>
      </c>
      <c r="K325" s="269" t="s">
        <v>1177</v>
      </c>
      <c r="L325" s="260"/>
      <c r="M325" s="260"/>
      <c r="N325" s="251"/>
      <c r="O325" s="301">
        <f t="shared" si="28"/>
        <v>25299.360000000001</v>
      </c>
      <c r="P325" s="341">
        <f t="shared" si="27"/>
        <v>198125823.26103038</v>
      </c>
      <c r="S325" t="e">
        <f>+VLOOKUP(C325,CLASIFICACION!$C$5:$G$179,5,0)</f>
        <v>#N/A</v>
      </c>
      <c r="T325" s="301" t="e">
        <f t="shared" si="29"/>
        <v>#N/A</v>
      </c>
      <c r="U325" t="str">
        <f t="shared" si="30"/>
        <v>Imputable</v>
      </c>
    </row>
    <row r="326" spans="1:21">
      <c r="A326" s="248" t="s">
        <v>1173</v>
      </c>
      <c r="B326" s="298" t="s">
        <v>998</v>
      </c>
      <c r="C326" s="298" t="s">
        <v>999</v>
      </c>
      <c r="D326" s="266">
        <v>25299.360000000001</v>
      </c>
      <c r="E326" s="287">
        <v>7831.2583109228999</v>
      </c>
      <c r="F326" s="267" t="s">
        <v>622</v>
      </c>
      <c r="G326" s="265" t="s">
        <v>210</v>
      </c>
      <c r="H326" s="265" t="s">
        <v>211</v>
      </c>
      <c r="I326" s="266">
        <v>198125823.25999999</v>
      </c>
      <c r="J326" s="268">
        <v>25299.360000000001</v>
      </c>
      <c r="K326" s="269" t="s">
        <v>1177</v>
      </c>
      <c r="L326" s="260"/>
      <c r="M326" s="260"/>
      <c r="N326" s="251"/>
      <c r="O326" s="301">
        <f t="shared" si="28"/>
        <v>25299.360000000001</v>
      </c>
      <c r="P326" s="341">
        <f t="shared" si="27"/>
        <v>198125823.26103038</v>
      </c>
      <c r="S326" t="e">
        <f>+VLOOKUP(C326,CLASIFICACION!$C$5:$G$179,5,0)</f>
        <v>#N/A</v>
      </c>
      <c r="T326" s="301" t="e">
        <f t="shared" si="29"/>
        <v>#N/A</v>
      </c>
      <c r="U326" t="str">
        <f t="shared" si="30"/>
        <v>Imputable</v>
      </c>
    </row>
    <row r="327" spans="1:21">
      <c r="A327" s="248" t="s">
        <v>1173</v>
      </c>
      <c r="B327" s="298" t="s">
        <v>1000</v>
      </c>
      <c r="C327" s="298" t="s">
        <v>1001</v>
      </c>
      <c r="D327" s="266">
        <v>25299.360000000001</v>
      </c>
      <c r="E327" s="287">
        <v>7831.2583109228999</v>
      </c>
      <c r="F327" s="267" t="s">
        <v>622</v>
      </c>
      <c r="G327" s="265" t="s">
        <v>210</v>
      </c>
      <c r="H327" s="265" t="s">
        <v>211</v>
      </c>
      <c r="I327" s="266">
        <v>198125823.25999999</v>
      </c>
      <c r="J327" s="268">
        <v>25299.360000000001</v>
      </c>
      <c r="K327" s="269" t="s">
        <v>1177</v>
      </c>
      <c r="L327" s="260"/>
      <c r="M327" s="260"/>
      <c r="N327" s="251"/>
      <c r="O327" s="301">
        <f t="shared" si="28"/>
        <v>25299.360000000001</v>
      </c>
      <c r="P327" s="341">
        <f t="shared" ref="P327:P390" si="31">+O327*E327</f>
        <v>198125823.26103038</v>
      </c>
      <c r="S327" t="e">
        <f>+VLOOKUP(C327,CLASIFICACION!$C$5:$G$179,5,0)</f>
        <v>#N/A</v>
      </c>
      <c r="T327" s="301" t="e">
        <f t="shared" si="29"/>
        <v>#N/A</v>
      </c>
      <c r="U327" t="str">
        <f t="shared" si="30"/>
        <v>Imputable</v>
      </c>
    </row>
    <row r="328" spans="1:21">
      <c r="A328" s="248" t="s">
        <v>1173</v>
      </c>
      <c r="B328" s="298" t="s">
        <v>1002</v>
      </c>
      <c r="C328" s="298" t="s">
        <v>1003</v>
      </c>
      <c r="D328" s="266">
        <v>25299.360000000001</v>
      </c>
      <c r="E328" s="287">
        <v>7831.2583109228999</v>
      </c>
      <c r="F328" s="267" t="s">
        <v>622</v>
      </c>
      <c r="G328" s="265" t="s">
        <v>210</v>
      </c>
      <c r="H328" s="265" t="s">
        <v>211</v>
      </c>
      <c r="I328" s="266">
        <v>198125823.25999999</v>
      </c>
      <c r="J328" s="268">
        <v>25299.360000000001</v>
      </c>
      <c r="K328" s="269" t="s">
        <v>1177</v>
      </c>
      <c r="L328" s="260"/>
      <c r="M328" s="260"/>
      <c r="N328" s="251"/>
      <c r="O328" s="301">
        <f t="shared" ref="O328:O391" si="32">+D328+L328-M328</f>
        <v>25299.360000000001</v>
      </c>
      <c r="P328" s="341">
        <f t="shared" si="31"/>
        <v>198125823.26103038</v>
      </c>
      <c r="S328" t="e">
        <f>+VLOOKUP(C328,CLASIFICACION!$C$5:$G$179,5,0)</f>
        <v>#N/A</v>
      </c>
      <c r="T328" s="301" t="e">
        <f t="shared" si="29"/>
        <v>#N/A</v>
      </c>
      <c r="U328" t="str">
        <f t="shared" si="30"/>
        <v>Imputable</v>
      </c>
    </row>
    <row r="329" spans="1:21">
      <c r="A329" s="248" t="s">
        <v>1173</v>
      </c>
      <c r="B329" s="298" t="s">
        <v>1004</v>
      </c>
      <c r="C329" s="298" t="s">
        <v>1005</v>
      </c>
      <c r="D329" s="266">
        <v>25299.360000000001</v>
      </c>
      <c r="E329" s="287">
        <v>7831.2583109228999</v>
      </c>
      <c r="F329" s="267" t="s">
        <v>622</v>
      </c>
      <c r="G329" s="265" t="s">
        <v>210</v>
      </c>
      <c r="H329" s="265" t="s">
        <v>211</v>
      </c>
      <c r="I329" s="266">
        <v>198125823.25999999</v>
      </c>
      <c r="J329" s="268">
        <v>25299.360000000001</v>
      </c>
      <c r="K329" s="269" t="s">
        <v>1177</v>
      </c>
      <c r="L329" s="260"/>
      <c r="M329" s="260"/>
      <c r="N329" s="251"/>
      <c r="O329" s="301">
        <f t="shared" si="32"/>
        <v>25299.360000000001</v>
      </c>
      <c r="P329" s="341">
        <f t="shared" si="31"/>
        <v>198125823.26103038</v>
      </c>
      <c r="S329" t="e">
        <f>+VLOOKUP(C329,CLASIFICACION!$C$5:$G$179,5,0)</f>
        <v>#N/A</v>
      </c>
      <c r="T329" s="301" t="e">
        <f t="shared" si="29"/>
        <v>#N/A</v>
      </c>
      <c r="U329" t="str">
        <f t="shared" si="30"/>
        <v>Imputable</v>
      </c>
    </row>
    <row r="330" spans="1:21">
      <c r="A330" s="248" t="s">
        <v>1173</v>
      </c>
      <c r="B330" s="298" t="s">
        <v>1006</v>
      </c>
      <c r="C330" s="298" t="s">
        <v>1007</v>
      </c>
      <c r="D330" s="266">
        <v>25299.360000000001</v>
      </c>
      <c r="E330" s="287">
        <v>7831.2583109228999</v>
      </c>
      <c r="F330" s="267" t="s">
        <v>622</v>
      </c>
      <c r="G330" s="265" t="s">
        <v>210</v>
      </c>
      <c r="H330" s="265" t="s">
        <v>211</v>
      </c>
      <c r="I330" s="266">
        <v>198125823.25999999</v>
      </c>
      <c r="J330" s="268">
        <v>25299.360000000001</v>
      </c>
      <c r="K330" s="269" t="s">
        <v>1177</v>
      </c>
      <c r="L330" s="260"/>
      <c r="M330" s="260"/>
      <c r="N330" s="251"/>
      <c r="O330" s="301">
        <f t="shared" si="32"/>
        <v>25299.360000000001</v>
      </c>
      <c r="P330" s="341">
        <f t="shared" si="31"/>
        <v>198125823.26103038</v>
      </c>
      <c r="S330" t="e">
        <f>+VLOOKUP(C330,CLASIFICACION!$C$5:$G$179,5,0)</f>
        <v>#N/A</v>
      </c>
      <c r="T330" s="301" t="e">
        <f t="shared" si="29"/>
        <v>#N/A</v>
      </c>
      <c r="U330" t="str">
        <f t="shared" si="30"/>
        <v>Imputable</v>
      </c>
    </row>
    <row r="331" spans="1:21">
      <c r="A331" s="248" t="s">
        <v>1173</v>
      </c>
      <c r="B331" s="298" t="s">
        <v>1008</v>
      </c>
      <c r="C331" s="298" t="s">
        <v>1009</v>
      </c>
      <c r="D331" s="266">
        <v>25299.360000000001</v>
      </c>
      <c r="E331" s="287">
        <v>7831.2583109228999</v>
      </c>
      <c r="F331" s="267" t="s">
        <v>622</v>
      </c>
      <c r="G331" s="265" t="s">
        <v>210</v>
      </c>
      <c r="H331" s="265" t="s">
        <v>211</v>
      </c>
      <c r="I331" s="266">
        <v>198125823.25999999</v>
      </c>
      <c r="J331" s="268">
        <v>25299.360000000001</v>
      </c>
      <c r="K331" s="269" t="s">
        <v>1177</v>
      </c>
      <c r="L331" s="260"/>
      <c r="M331" s="260"/>
      <c r="N331" s="251"/>
      <c r="O331" s="301">
        <f t="shared" si="32"/>
        <v>25299.360000000001</v>
      </c>
      <c r="P331" s="341">
        <f t="shared" si="31"/>
        <v>198125823.26103038</v>
      </c>
      <c r="S331" t="e">
        <f>+VLOOKUP(C331,CLASIFICACION!$C$5:$G$179,5,0)</f>
        <v>#N/A</v>
      </c>
      <c r="T331" s="301" t="e">
        <f t="shared" si="29"/>
        <v>#N/A</v>
      </c>
      <c r="U331" t="str">
        <f t="shared" si="30"/>
        <v>Imputable</v>
      </c>
    </row>
    <row r="332" spans="1:21">
      <c r="A332" s="248" t="s">
        <v>1173</v>
      </c>
      <c r="B332" s="298" t="s">
        <v>1010</v>
      </c>
      <c r="C332" s="298" t="s">
        <v>1011</v>
      </c>
      <c r="D332" s="266">
        <v>25299.360000000001</v>
      </c>
      <c r="E332" s="287">
        <v>7831.2583109228999</v>
      </c>
      <c r="F332" s="267" t="s">
        <v>622</v>
      </c>
      <c r="G332" s="265" t="s">
        <v>210</v>
      </c>
      <c r="H332" s="265" t="s">
        <v>211</v>
      </c>
      <c r="I332" s="266">
        <v>198125823.25999999</v>
      </c>
      <c r="J332" s="268">
        <v>25299.360000000001</v>
      </c>
      <c r="K332" s="269" t="s">
        <v>1177</v>
      </c>
      <c r="L332" s="260"/>
      <c r="M332" s="260"/>
      <c r="N332" s="251"/>
      <c r="O332" s="301">
        <f t="shared" si="32"/>
        <v>25299.360000000001</v>
      </c>
      <c r="P332" s="341">
        <f t="shared" si="31"/>
        <v>198125823.26103038</v>
      </c>
      <c r="S332" t="e">
        <f>+VLOOKUP(C332,CLASIFICACION!$C$5:$G$179,5,0)</f>
        <v>#N/A</v>
      </c>
      <c r="T332" s="301" t="e">
        <f t="shared" si="29"/>
        <v>#N/A</v>
      </c>
      <c r="U332" t="str">
        <f t="shared" si="30"/>
        <v>Imputable</v>
      </c>
    </row>
    <row r="333" spans="1:21">
      <c r="A333" s="248" t="s">
        <v>1173</v>
      </c>
      <c r="B333" s="298" t="s">
        <v>1012</v>
      </c>
      <c r="C333" s="298" t="s">
        <v>1013</v>
      </c>
      <c r="D333" s="266">
        <v>25299.360000000001</v>
      </c>
      <c r="E333" s="287">
        <v>7831.2583109228999</v>
      </c>
      <c r="F333" s="267" t="s">
        <v>622</v>
      </c>
      <c r="G333" s="265" t="s">
        <v>210</v>
      </c>
      <c r="H333" s="265" t="s">
        <v>211</v>
      </c>
      <c r="I333" s="266">
        <v>198125823.25999999</v>
      </c>
      <c r="J333" s="268">
        <v>25299.360000000001</v>
      </c>
      <c r="K333" s="269" t="s">
        <v>1177</v>
      </c>
      <c r="L333" s="260"/>
      <c r="M333" s="260"/>
      <c r="N333" s="251"/>
      <c r="O333" s="301">
        <f t="shared" si="32"/>
        <v>25299.360000000001</v>
      </c>
      <c r="P333" s="341">
        <f t="shared" si="31"/>
        <v>198125823.26103038</v>
      </c>
      <c r="S333" t="e">
        <f>+VLOOKUP(C333,CLASIFICACION!$C$5:$G$179,5,0)</f>
        <v>#N/A</v>
      </c>
      <c r="T333" s="301" t="e">
        <f t="shared" si="29"/>
        <v>#N/A</v>
      </c>
      <c r="U333" t="str">
        <f t="shared" si="30"/>
        <v>Imputable</v>
      </c>
    </row>
    <row r="334" spans="1:21">
      <c r="A334" s="248" t="s">
        <v>1173</v>
      </c>
      <c r="B334" s="298" t="s">
        <v>1014</v>
      </c>
      <c r="C334" s="298" t="s">
        <v>1015</v>
      </c>
      <c r="D334" s="266">
        <v>25299.360000000001</v>
      </c>
      <c r="E334" s="287">
        <v>7831.2583109228999</v>
      </c>
      <c r="F334" s="267" t="s">
        <v>622</v>
      </c>
      <c r="G334" s="265" t="s">
        <v>210</v>
      </c>
      <c r="H334" s="265" t="s">
        <v>211</v>
      </c>
      <c r="I334" s="266">
        <v>198125823.25999999</v>
      </c>
      <c r="J334" s="268">
        <v>25299.360000000001</v>
      </c>
      <c r="K334" s="269" t="s">
        <v>1177</v>
      </c>
      <c r="L334" s="260"/>
      <c r="M334" s="260"/>
      <c r="N334" s="251"/>
      <c r="O334" s="301">
        <f t="shared" si="32"/>
        <v>25299.360000000001</v>
      </c>
      <c r="P334" s="341">
        <f t="shared" si="31"/>
        <v>198125823.26103038</v>
      </c>
      <c r="S334" t="e">
        <f>+VLOOKUP(C334,CLASIFICACION!$C$5:$G$179,5,0)</f>
        <v>#N/A</v>
      </c>
      <c r="T334" s="301" t="e">
        <f t="shared" si="29"/>
        <v>#N/A</v>
      </c>
      <c r="U334" t="str">
        <f t="shared" si="30"/>
        <v>Imputable</v>
      </c>
    </row>
    <row r="335" spans="1:21">
      <c r="A335" s="248" t="s">
        <v>1173</v>
      </c>
      <c r="B335" s="298" t="s">
        <v>1016</v>
      </c>
      <c r="C335" s="298" t="s">
        <v>1017</v>
      </c>
      <c r="D335" s="266">
        <v>25299.360000000001</v>
      </c>
      <c r="E335" s="287">
        <v>7831.2583109228999</v>
      </c>
      <c r="F335" s="267" t="s">
        <v>622</v>
      </c>
      <c r="G335" s="265" t="s">
        <v>210</v>
      </c>
      <c r="H335" s="265" t="s">
        <v>211</v>
      </c>
      <c r="I335" s="266">
        <v>198125823.25999999</v>
      </c>
      <c r="J335" s="268">
        <v>25299.360000000001</v>
      </c>
      <c r="K335" s="269" t="s">
        <v>1177</v>
      </c>
      <c r="L335" s="260"/>
      <c r="M335" s="260"/>
      <c r="N335" s="251"/>
      <c r="O335" s="301">
        <f t="shared" si="32"/>
        <v>25299.360000000001</v>
      </c>
      <c r="P335" s="341">
        <f t="shared" si="31"/>
        <v>198125823.26103038</v>
      </c>
      <c r="S335" t="e">
        <f>+VLOOKUP(C335,CLASIFICACION!$C$5:$G$179,5,0)</f>
        <v>#N/A</v>
      </c>
      <c r="T335" s="301" t="e">
        <f t="shared" si="29"/>
        <v>#N/A</v>
      </c>
      <c r="U335" t="str">
        <f t="shared" si="30"/>
        <v>Imputable</v>
      </c>
    </row>
    <row r="336" spans="1:21">
      <c r="A336" s="248" t="s">
        <v>1173</v>
      </c>
      <c r="B336" s="298" t="s">
        <v>1018</v>
      </c>
      <c r="C336" s="298" t="s">
        <v>1019</v>
      </c>
      <c r="D336" s="266">
        <v>25299.360000000001</v>
      </c>
      <c r="E336" s="287">
        <v>7831.2583109228999</v>
      </c>
      <c r="F336" s="267" t="s">
        <v>622</v>
      </c>
      <c r="G336" s="265" t="s">
        <v>210</v>
      </c>
      <c r="H336" s="265" t="s">
        <v>211</v>
      </c>
      <c r="I336" s="266">
        <v>198125823.25999999</v>
      </c>
      <c r="J336" s="268">
        <v>25299.360000000001</v>
      </c>
      <c r="K336" s="269" t="s">
        <v>1177</v>
      </c>
      <c r="L336" s="260"/>
      <c r="M336" s="260"/>
      <c r="N336" s="251"/>
      <c r="O336" s="301">
        <f t="shared" si="32"/>
        <v>25299.360000000001</v>
      </c>
      <c r="P336" s="341">
        <f t="shared" si="31"/>
        <v>198125823.26103038</v>
      </c>
      <c r="S336" t="e">
        <f>+VLOOKUP(C336,CLASIFICACION!$C$5:$G$179,5,0)</f>
        <v>#N/A</v>
      </c>
      <c r="T336" s="301" t="e">
        <f t="shared" si="29"/>
        <v>#N/A</v>
      </c>
      <c r="U336" t="str">
        <f t="shared" si="30"/>
        <v>Imputable</v>
      </c>
    </row>
    <row r="337" spans="1:21">
      <c r="A337" s="248" t="s">
        <v>1173</v>
      </c>
      <c r="B337" s="298" t="s">
        <v>1020</v>
      </c>
      <c r="C337" s="298" t="s">
        <v>1021</v>
      </c>
      <c r="D337" s="266">
        <v>25299.360000000001</v>
      </c>
      <c r="E337" s="287">
        <v>7831.2583109228999</v>
      </c>
      <c r="F337" s="267" t="s">
        <v>622</v>
      </c>
      <c r="G337" s="265" t="s">
        <v>210</v>
      </c>
      <c r="H337" s="265" t="s">
        <v>211</v>
      </c>
      <c r="I337" s="266">
        <v>198125823.25999999</v>
      </c>
      <c r="J337" s="268">
        <v>25299.360000000001</v>
      </c>
      <c r="K337" s="269" t="s">
        <v>1177</v>
      </c>
      <c r="L337" s="260"/>
      <c r="M337" s="260"/>
      <c r="N337" s="251"/>
      <c r="O337" s="301">
        <f t="shared" si="32"/>
        <v>25299.360000000001</v>
      </c>
      <c r="P337" s="341">
        <f t="shared" si="31"/>
        <v>198125823.26103038</v>
      </c>
      <c r="S337" t="e">
        <f>+VLOOKUP(C337,CLASIFICACION!$C$5:$G$179,5,0)</f>
        <v>#N/A</v>
      </c>
      <c r="T337" s="301" t="e">
        <f t="shared" si="29"/>
        <v>#N/A</v>
      </c>
      <c r="U337" t="str">
        <f t="shared" si="30"/>
        <v>Imputable</v>
      </c>
    </row>
    <row r="338" spans="1:21">
      <c r="A338" s="248" t="s">
        <v>1173</v>
      </c>
      <c r="B338" s="298" t="s">
        <v>1022</v>
      </c>
      <c r="C338" s="298" t="s">
        <v>1023</v>
      </c>
      <c r="D338" s="266">
        <v>25298.02</v>
      </c>
      <c r="E338" s="287">
        <v>7831.2583109228999</v>
      </c>
      <c r="F338" s="267" t="s">
        <v>622</v>
      </c>
      <c r="G338" s="265" t="s">
        <v>210</v>
      </c>
      <c r="H338" s="265" t="s">
        <v>211</v>
      </c>
      <c r="I338" s="266">
        <v>198115329.37</v>
      </c>
      <c r="J338" s="268">
        <v>25298.02</v>
      </c>
      <c r="K338" s="269" t="s">
        <v>1177</v>
      </c>
      <c r="L338" s="260"/>
      <c r="M338" s="260"/>
      <c r="N338" s="251"/>
      <c r="O338" s="301">
        <f t="shared" si="32"/>
        <v>25298.02</v>
      </c>
      <c r="P338" s="341">
        <f t="shared" si="31"/>
        <v>198115329.37489375</v>
      </c>
      <c r="S338" t="e">
        <f>+VLOOKUP(C338,CLASIFICACION!$C$5:$G$179,5,0)</f>
        <v>#N/A</v>
      </c>
      <c r="T338" s="301" t="e">
        <f t="shared" si="29"/>
        <v>#N/A</v>
      </c>
      <c r="U338" t="str">
        <f t="shared" si="30"/>
        <v>Imputable</v>
      </c>
    </row>
    <row r="339" spans="1:21">
      <c r="A339" s="248" t="s">
        <v>1173</v>
      </c>
      <c r="B339" s="298" t="s">
        <v>1024</v>
      </c>
      <c r="C339" s="298" t="s">
        <v>1025</v>
      </c>
      <c r="D339" s="266">
        <v>1643340.39</v>
      </c>
      <c r="E339" s="287">
        <v>7831.2583109228999</v>
      </c>
      <c r="F339" s="267" t="s">
        <v>622</v>
      </c>
      <c r="G339" s="265" t="s">
        <v>210</v>
      </c>
      <c r="H339" s="265" t="s">
        <v>211</v>
      </c>
      <c r="I339" s="266">
        <v>12869423086.860001</v>
      </c>
      <c r="J339" s="268">
        <v>1643340.39</v>
      </c>
      <c r="K339" s="269" t="s">
        <v>1177</v>
      </c>
      <c r="L339" s="260"/>
      <c r="M339" s="260"/>
      <c r="N339" s="251"/>
      <c r="O339" s="301">
        <f t="shared" si="32"/>
        <v>1643340.39</v>
      </c>
      <c r="P339" s="341">
        <f t="shared" si="31"/>
        <v>12869423086.86278</v>
      </c>
      <c r="S339" t="e">
        <f>+VLOOKUP(C339,CLASIFICACION!$C$5:$G$179,5,0)</f>
        <v>#N/A</v>
      </c>
      <c r="T339" s="301" t="e">
        <f t="shared" si="29"/>
        <v>#N/A</v>
      </c>
      <c r="U339" t="str">
        <f t="shared" si="30"/>
        <v>Imputable</v>
      </c>
    </row>
    <row r="340" spans="1:21">
      <c r="A340" s="248" t="s">
        <v>1173</v>
      </c>
      <c r="B340" s="298" t="s">
        <v>1026</v>
      </c>
      <c r="C340" s="298" t="s">
        <v>1027</v>
      </c>
      <c r="D340" s="266">
        <v>257290.17</v>
      </c>
      <c r="E340" s="287">
        <v>7831.2583109228999</v>
      </c>
      <c r="F340" s="267" t="s">
        <v>622</v>
      </c>
      <c r="G340" s="265" t="s">
        <v>210</v>
      </c>
      <c r="H340" s="265" t="s">
        <v>211</v>
      </c>
      <c r="I340" s="266">
        <v>2014905782.1300001</v>
      </c>
      <c r="J340" s="268">
        <v>257290.17</v>
      </c>
      <c r="K340" s="269" t="s">
        <v>1177</v>
      </c>
      <c r="L340" s="260"/>
      <c r="M340" s="260"/>
      <c r="N340" s="251"/>
      <c r="O340" s="301">
        <f t="shared" si="32"/>
        <v>257290.17</v>
      </c>
      <c r="P340" s="341">
        <f t="shared" si="31"/>
        <v>2014905782.1312659</v>
      </c>
      <c r="S340" t="e">
        <f>+VLOOKUP(C340,CLASIFICACION!$C$5:$G$179,5,0)</f>
        <v>#N/A</v>
      </c>
      <c r="T340" s="301" t="e">
        <f t="shared" si="29"/>
        <v>#N/A</v>
      </c>
      <c r="U340" t="str">
        <f t="shared" si="30"/>
        <v>Imputable</v>
      </c>
    </row>
    <row r="341" spans="1:21">
      <c r="A341" s="248" t="s">
        <v>1173</v>
      </c>
      <c r="B341" s="298" t="s">
        <v>1028</v>
      </c>
      <c r="C341" s="298" t="s">
        <v>1029</v>
      </c>
      <c r="D341" s="266">
        <v>257290.17</v>
      </c>
      <c r="E341" s="287">
        <v>7831.2583109228999</v>
      </c>
      <c r="F341" s="267" t="s">
        <v>622</v>
      </c>
      <c r="G341" s="265" t="s">
        <v>210</v>
      </c>
      <c r="H341" s="265" t="s">
        <v>211</v>
      </c>
      <c r="I341" s="266">
        <v>2014905782.1300001</v>
      </c>
      <c r="J341" s="268">
        <v>257290.17</v>
      </c>
      <c r="K341" s="269" t="s">
        <v>1177</v>
      </c>
      <c r="L341" s="260"/>
      <c r="M341" s="260"/>
      <c r="N341" s="251"/>
      <c r="O341" s="301">
        <f t="shared" si="32"/>
        <v>257290.17</v>
      </c>
      <c r="P341" s="341">
        <f t="shared" si="31"/>
        <v>2014905782.1312659</v>
      </c>
      <c r="S341" t="e">
        <f>+VLOOKUP(C341,CLASIFICACION!$C$5:$G$179,5,0)</f>
        <v>#N/A</v>
      </c>
      <c r="T341" s="301" t="e">
        <f t="shared" si="29"/>
        <v>#N/A</v>
      </c>
      <c r="U341" t="str">
        <f t="shared" si="30"/>
        <v>Imputable</v>
      </c>
    </row>
    <row r="342" spans="1:21">
      <c r="A342" s="248" t="s">
        <v>1173</v>
      </c>
      <c r="B342" s="298" t="s">
        <v>1030</v>
      </c>
      <c r="C342" s="298" t="s">
        <v>1031</v>
      </c>
      <c r="D342" s="266">
        <v>162097.01</v>
      </c>
      <c r="E342" s="287">
        <v>7831.2583109228999</v>
      </c>
      <c r="F342" s="267" t="s">
        <v>622</v>
      </c>
      <c r="G342" s="265" t="s">
        <v>210</v>
      </c>
      <c r="H342" s="265" t="s">
        <v>211</v>
      </c>
      <c r="I342" s="266">
        <v>1269423556.74</v>
      </c>
      <c r="J342" s="268">
        <v>162097.01</v>
      </c>
      <c r="K342" s="269" t="s">
        <v>1177</v>
      </c>
      <c r="L342" s="260"/>
      <c r="M342" s="260"/>
      <c r="N342" s="251"/>
      <c r="O342" s="301">
        <f t="shared" si="32"/>
        <v>162097.01</v>
      </c>
      <c r="P342" s="341">
        <f t="shared" si="31"/>
        <v>1269423556.7382524</v>
      </c>
      <c r="S342" t="e">
        <f>+VLOOKUP(C342,CLASIFICACION!$C$5:$G$179,5,0)</f>
        <v>#N/A</v>
      </c>
      <c r="T342" s="301" t="e">
        <f t="shared" si="29"/>
        <v>#N/A</v>
      </c>
      <c r="U342" t="str">
        <f t="shared" si="30"/>
        <v>Imputable</v>
      </c>
    </row>
    <row r="343" spans="1:21">
      <c r="A343" s="248" t="s">
        <v>1173</v>
      </c>
      <c r="B343" s="298" t="s">
        <v>1032</v>
      </c>
      <c r="C343" s="298" t="s">
        <v>1033</v>
      </c>
      <c r="D343" s="266">
        <v>162097.01</v>
      </c>
      <c r="E343" s="287">
        <v>7831.2583109228999</v>
      </c>
      <c r="F343" s="267" t="s">
        <v>622</v>
      </c>
      <c r="G343" s="265" t="s">
        <v>210</v>
      </c>
      <c r="H343" s="265" t="s">
        <v>211</v>
      </c>
      <c r="I343" s="266">
        <v>1269423556.74</v>
      </c>
      <c r="J343" s="268">
        <v>162097.01</v>
      </c>
      <c r="K343" s="269" t="s">
        <v>1177</v>
      </c>
      <c r="L343" s="260"/>
      <c r="M343" s="260"/>
      <c r="N343" s="251"/>
      <c r="O343" s="301">
        <f t="shared" si="32"/>
        <v>162097.01</v>
      </c>
      <c r="P343" s="341">
        <f t="shared" si="31"/>
        <v>1269423556.7382524</v>
      </c>
      <c r="S343" t="e">
        <f>+VLOOKUP(C343,CLASIFICACION!$C$5:$G$179,5,0)</f>
        <v>#N/A</v>
      </c>
      <c r="T343" s="301" t="e">
        <f t="shared" si="29"/>
        <v>#N/A</v>
      </c>
      <c r="U343" t="str">
        <f t="shared" si="30"/>
        <v>Imputable</v>
      </c>
    </row>
    <row r="344" spans="1:21">
      <c r="A344" s="248" t="s">
        <v>1173</v>
      </c>
      <c r="B344" s="298" t="s">
        <v>1034</v>
      </c>
      <c r="C344" s="298" t="s">
        <v>1035</v>
      </c>
      <c r="D344" s="266">
        <v>256566.47</v>
      </c>
      <c r="E344" s="287">
        <v>7831.2583109228999</v>
      </c>
      <c r="F344" s="267" t="s">
        <v>622</v>
      </c>
      <c r="G344" s="265" t="s">
        <v>210</v>
      </c>
      <c r="H344" s="265" t="s">
        <v>211</v>
      </c>
      <c r="I344" s="266">
        <v>2009238300.49</v>
      </c>
      <c r="J344" s="268">
        <v>256566.47</v>
      </c>
      <c r="K344" s="269" t="s">
        <v>1177</v>
      </c>
      <c r="L344" s="260"/>
      <c r="M344" s="260"/>
      <c r="N344" s="251"/>
      <c r="O344" s="301">
        <f t="shared" si="32"/>
        <v>256566.47</v>
      </c>
      <c r="P344" s="341">
        <f t="shared" si="31"/>
        <v>2009238300.4916508</v>
      </c>
      <c r="S344" t="e">
        <f>+VLOOKUP(C344,CLASIFICACION!$C$5:$G$179,5,0)</f>
        <v>#N/A</v>
      </c>
      <c r="T344" s="301" t="e">
        <f t="shared" si="29"/>
        <v>#N/A</v>
      </c>
      <c r="U344" t="str">
        <f t="shared" si="30"/>
        <v>Imputable</v>
      </c>
    </row>
    <row r="345" spans="1:21">
      <c r="A345" s="248" t="s">
        <v>1173</v>
      </c>
      <c r="B345" s="298" t="s">
        <v>1036</v>
      </c>
      <c r="C345" s="298" t="s">
        <v>1037</v>
      </c>
      <c r="D345" s="266">
        <v>256566.47</v>
      </c>
      <c r="E345" s="287">
        <v>7831.2583109228999</v>
      </c>
      <c r="F345" s="267" t="s">
        <v>622</v>
      </c>
      <c r="G345" s="265" t="s">
        <v>210</v>
      </c>
      <c r="H345" s="265" t="s">
        <v>211</v>
      </c>
      <c r="I345" s="266">
        <v>2009238300.49</v>
      </c>
      <c r="J345" s="268">
        <v>256566.47</v>
      </c>
      <c r="K345" s="269" t="s">
        <v>1177</v>
      </c>
      <c r="L345" s="260"/>
      <c r="M345" s="260"/>
      <c r="N345" s="251"/>
      <c r="O345" s="301">
        <f t="shared" si="32"/>
        <v>256566.47</v>
      </c>
      <c r="P345" s="341">
        <f t="shared" si="31"/>
        <v>2009238300.4916508</v>
      </c>
      <c r="S345" t="e">
        <f>+VLOOKUP(C345,CLASIFICACION!$C$5:$G$179,5,0)</f>
        <v>#N/A</v>
      </c>
      <c r="T345" s="301" t="e">
        <f t="shared" si="29"/>
        <v>#N/A</v>
      </c>
      <c r="U345" t="str">
        <f t="shared" si="30"/>
        <v>Imputable</v>
      </c>
    </row>
    <row r="346" spans="1:21">
      <c r="A346" s="248" t="s">
        <v>1173</v>
      </c>
      <c r="B346" s="298" t="s">
        <v>1038</v>
      </c>
      <c r="C346" s="298" t="s">
        <v>1039</v>
      </c>
      <c r="D346" s="266">
        <v>256566.47</v>
      </c>
      <c r="E346" s="287">
        <v>7831.2583109228999</v>
      </c>
      <c r="F346" s="267" t="s">
        <v>622</v>
      </c>
      <c r="G346" s="265" t="s">
        <v>210</v>
      </c>
      <c r="H346" s="265" t="s">
        <v>211</v>
      </c>
      <c r="I346" s="266">
        <v>2009238300.49</v>
      </c>
      <c r="J346" s="268">
        <v>256566.47</v>
      </c>
      <c r="K346" s="269" t="s">
        <v>1177</v>
      </c>
      <c r="L346" s="260"/>
      <c r="M346" s="260"/>
      <c r="N346" s="251"/>
      <c r="O346" s="301">
        <f t="shared" si="32"/>
        <v>256566.47</v>
      </c>
      <c r="P346" s="341">
        <f t="shared" si="31"/>
        <v>2009238300.4916508</v>
      </c>
      <c r="S346" t="e">
        <f>+VLOOKUP(C346,CLASIFICACION!$C$5:$G$179,5,0)</f>
        <v>#N/A</v>
      </c>
      <c r="T346" s="301" t="e">
        <f t="shared" si="29"/>
        <v>#N/A</v>
      </c>
      <c r="U346" t="str">
        <f t="shared" si="30"/>
        <v>Imputable</v>
      </c>
    </row>
    <row r="347" spans="1:21">
      <c r="A347" s="248" t="s">
        <v>1173</v>
      </c>
      <c r="B347" s="298" t="s">
        <v>1040</v>
      </c>
      <c r="C347" s="298" t="s">
        <v>1041</v>
      </c>
      <c r="D347" s="266">
        <v>256566.47</v>
      </c>
      <c r="E347" s="287">
        <v>7831.2583109228999</v>
      </c>
      <c r="F347" s="267" t="s">
        <v>622</v>
      </c>
      <c r="G347" s="265" t="s">
        <v>210</v>
      </c>
      <c r="H347" s="265" t="s">
        <v>211</v>
      </c>
      <c r="I347" s="266">
        <v>2009238300.49</v>
      </c>
      <c r="J347" s="268">
        <v>256566.47</v>
      </c>
      <c r="K347" s="269" t="s">
        <v>1177</v>
      </c>
      <c r="L347" s="260"/>
      <c r="M347" s="260"/>
      <c r="N347" s="251"/>
      <c r="O347" s="301">
        <f t="shared" si="32"/>
        <v>256566.47</v>
      </c>
      <c r="P347" s="341">
        <f t="shared" si="31"/>
        <v>2009238300.4916508</v>
      </c>
      <c r="S347" t="e">
        <f>+VLOOKUP(C347,CLASIFICACION!$C$5:$G$179,5,0)</f>
        <v>#N/A</v>
      </c>
      <c r="T347" s="301" t="e">
        <f t="shared" ref="T347:T355" si="33">+O347-S347</f>
        <v>#N/A</v>
      </c>
      <c r="U347" t="str">
        <f t="shared" si="30"/>
        <v>Imputable</v>
      </c>
    </row>
    <row r="348" spans="1:21">
      <c r="A348" s="248" t="s">
        <v>1173</v>
      </c>
      <c r="B348" s="298" t="s">
        <v>1042</v>
      </c>
      <c r="C348" s="298" t="s">
        <v>1043</v>
      </c>
      <c r="D348" s="266">
        <v>100193.4</v>
      </c>
      <c r="E348" s="287">
        <v>7831.2583109228999</v>
      </c>
      <c r="F348" s="267" t="s">
        <v>622</v>
      </c>
      <c r="G348" s="265" t="s">
        <v>210</v>
      </c>
      <c r="H348" s="265" t="s">
        <v>211</v>
      </c>
      <c r="I348" s="266">
        <v>784640396.45000005</v>
      </c>
      <c r="J348" s="268">
        <v>100193.4</v>
      </c>
      <c r="K348" s="269" t="s">
        <v>1177</v>
      </c>
      <c r="L348" s="260"/>
      <c r="M348" s="260"/>
      <c r="N348" s="251"/>
      <c r="O348" s="301">
        <f t="shared" si="32"/>
        <v>100193.4</v>
      </c>
      <c r="P348" s="341">
        <f t="shared" si="31"/>
        <v>784640396.44962239</v>
      </c>
      <c r="S348" t="e">
        <f>+VLOOKUP(C348,CLASIFICACION!$C$5:$G$179,5,0)</f>
        <v>#N/A</v>
      </c>
      <c r="T348" s="301" t="e">
        <f t="shared" si="33"/>
        <v>#N/A</v>
      </c>
      <c r="U348" t="str">
        <f t="shared" si="30"/>
        <v>Imputable</v>
      </c>
    </row>
    <row r="349" spans="1:21">
      <c r="A349" s="248" t="s">
        <v>1173</v>
      </c>
      <c r="B349" s="298" t="s">
        <v>1044</v>
      </c>
      <c r="C349" s="298" t="s">
        <v>1045</v>
      </c>
      <c r="D349" s="266">
        <v>100193.4</v>
      </c>
      <c r="E349" s="287">
        <v>7831.2583109228999</v>
      </c>
      <c r="F349" s="267" t="s">
        <v>622</v>
      </c>
      <c r="G349" s="265" t="s">
        <v>210</v>
      </c>
      <c r="H349" s="265" t="s">
        <v>211</v>
      </c>
      <c r="I349" s="266">
        <v>784640396.45000005</v>
      </c>
      <c r="J349" s="268">
        <v>100193.4</v>
      </c>
      <c r="K349" s="269" t="s">
        <v>1177</v>
      </c>
      <c r="L349" s="260"/>
      <c r="M349" s="260"/>
      <c r="N349" s="251"/>
      <c r="O349" s="301">
        <f t="shared" si="32"/>
        <v>100193.4</v>
      </c>
      <c r="P349" s="341">
        <f t="shared" si="31"/>
        <v>784640396.44962239</v>
      </c>
      <c r="S349" t="e">
        <f>+VLOOKUP(C349,CLASIFICACION!$C$5:$G$179,5,0)</f>
        <v>#N/A</v>
      </c>
      <c r="T349" s="301" t="e">
        <f t="shared" si="33"/>
        <v>#N/A</v>
      </c>
      <c r="U349" t="str">
        <f t="shared" si="30"/>
        <v>Imputable</v>
      </c>
    </row>
    <row r="350" spans="1:21">
      <c r="A350" s="248" t="s">
        <v>1173</v>
      </c>
      <c r="B350" s="298" t="s">
        <v>1046</v>
      </c>
      <c r="C350" s="298" t="s">
        <v>1047</v>
      </c>
      <c r="D350" s="266">
        <v>100193.4</v>
      </c>
      <c r="E350" s="287">
        <v>7831.2583109228999</v>
      </c>
      <c r="F350" s="267" t="s">
        <v>622</v>
      </c>
      <c r="G350" s="265" t="s">
        <v>210</v>
      </c>
      <c r="H350" s="265" t="s">
        <v>211</v>
      </c>
      <c r="I350" s="266">
        <v>784640396.45000005</v>
      </c>
      <c r="J350" s="268">
        <v>100193.4</v>
      </c>
      <c r="K350" s="269" t="s">
        <v>1177</v>
      </c>
      <c r="L350" s="260"/>
      <c r="M350" s="260"/>
      <c r="N350" s="251"/>
      <c r="O350" s="301">
        <f t="shared" si="32"/>
        <v>100193.4</v>
      </c>
      <c r="P350" s="341">
        <f t="shared" si="31"/>
        <v>784640396.44962239</v>
      </c>
      <c r="S350" t="e">
        <f>+VLOOKUP(C350,CLASIFICACION!$C$5:$G$179,5,0)</f>
        <v>#N/A</v>
      </c>
      <c r="T350" s="301" t="e">
        <f t="shared" si="33"/>
        <v>#N/A</v>
      </c>
      <c r="U350" t="str">
        <f t="shared" si="30"/>
        <v>Imputable</v>
      </c>
    </row>
    <row r="351" spans="1:21">
      <c r="A351" s="248" t="s">
        <v>1173</v>
      </c>
      <c r="B351" s="298" t="s">
        <v>1048</v>
      </c>
      <c r="C351" s="298" t="s">
        <v>1049</v>
      </c>
      <c r="D351" s="266">
        <v>100193.4</v>
      </c>
      <c r="E351" s="287">
        <v>7831.2583109228999</v>
      </c>
      <c r="F351" s="267" t="s">
        <v>622</v>
      </c>
      <c r="G351" s="265" t="s">
        <v>210</v>
      </c>
      <c r="H351" s="265" t="s">
        <v>211</v>
      </c>
      <c r="I351" s="266">
        <v>784640396.45000005</v>
      </c>
      <c r="J351" s="268">
        <v>100193.4</v>
      </c>
      <c r="K351" s="269" t="s">
        <v>1177</v>
      </c>
      <c r="L351" s="260"/>
      <c r="M351" s="260"/>
      <c r="N351" s="261"/>
      <c r="O351" s="301">
        <f t="shared" si="32"/>
        <v>100193.4</v>
      </c>
      <c r="P351" s="341">
        <f t="shared" si="31"/>
        <v>784640396.44962239</v>
      </c>
      <c r="S351" t="e">
        <f>+VLOOKUP(C351,CLASIFICACION!$C$5:$G$179,5,0)</f>
        <v>#N/A</v>
      </c>
      <c r="T351" s="301" t="e">
        <f t="shared" si="33"/>
        <v>#N/A</v>
      </c>
      <c r="U351" t="str">
        <f t="shared" si="30"/>
        <v>Imputable</v>
      </c>
    </row>
    <row r="352" spans="1:21">
      <c r="A352" s="248" t="s">
        <v>1173</v>
      </c>
      <c r="B352" s="298" t="s">
        <v>1050</v>
      </c>
      <c r="C352" s="298" t="s">
        <v>1051</v>
      </c>
      <c r="D352" s="266">
        <v>100193.4</v>
      </c>
      <c r="E352" s="287">
        <v>7831.2583109228999</v>
      </c>
      <c r="F352" s="267" t="s">
        <v>622</v>
      </c>
      <c r="G352" s="265" t="s">
        <v>210</v>
      </c>
      <c r="H352" s="265" t="s">
        <v>211</v>
      </c>
      <c r="I352" s="266">
        <v>784640396.45000005</v>
      </c>
      <c r="J352" s="268">
        <v>100193.4</v>
      </c>
      <c r="K352" s="269" t="s">
        <v>1177</v>
      </c>
      <c r="L352" s="260"/>
      <c r="M352" s="260"/>
      <c r="N352" s="251"/>
      <c r="O352" s="301">
        <f t="shared" si="32"/>
        <v>100193.4</v>
      </c>
      <c r="P352" s="341">
        <f t="shared" si="31"/>
        <v>784640396.44962239</v>
      </c>
      <c r="S352" t="e">
        <f>+VLOOKUP(C352,CLASIFICACION!$C$5:$G$179,5,0)</f>
        <v>#N/A</v>
      </c>
      <c r="T352" s="301" t="e">
        <f t="shared" si="33"/>
        <v>#N/A</v>
      </c>
      <c r="U352" t="str">
        <f t="shared" si="30"/>
        <v>Imputable</v>
      </c>
    </row>
    <row r="353" spans="1:21">
      <c r="A353" s="248" t="s">
        <v>1173</v>
      </c>
      <c r="B353" s="298" t="s">
        <v>1052</v>
      </c>
      <c r="C353" s="298" t="s">
        <v>1053</v>
      </c>
      <c r="D353" s="266">
        <v>200369.6</v>
      </c>
      <c r="E353" s="287">
        <v>7831.2583109228999</v>
      </c>
      <c r="F353" s="267" t="s">
        <v>622</v>
      </c>
      <c r="G353" s="265" t="s">
        <v>210</v>
      </c>
      <c r="H353" s="265" t="s">
        <v>211</v>
      </c>
      <c r="I353" s="266">
        <v>1569146095.26</v>
      </c>
      <c r="J353" s="268">
        <v>200369.6</v>
      </c>
      <c r="K353" s="269" t="s">
        <v>1177</v>
      </c>
      <c r="L353" s="260"/>
      <c r="M353" s="260"/>
      <c r="N353" s="261"/>
      <c r="O353" s="301">
        <f t="shared" si="32"/>
        <v>200369.6</v>
      </c>
      <c r="P353" s="341">
        <f t="shared" si="31"/>
        <v>1569146095.2562971</v>
      </c>
      <c r="S353" t="e">
        <f>+VLOOKUP(C353,CLASIFICACION!$C$5:$G$179,5,0)</f>
        <v>#N/A</v>
      </c>
      <c r="T353" s="301" t="e">
        <f t="shared" si="33"/>
        <v>#N/A</v>
      </c>
      <c r="U353" t="str">
        <f t="shared" si="30"/>
        <v>Imputable</v>
      </c>
    </row>
    <row r="354" spans="1:21">
      <c r="A354" s="248" t="s">
        <v>1173</v>
      </c>
      <c r="B354" s="298" t="s">
        <v>1054</v>
      </c>
      <c r="C354" s="298" t="s">
        <v>1055</v>
      </c>
      <c r="D354" s="266">
        <v>200365.69</v>
      </c>
      <c r="E354" s="287">
        <v>7831.2583109228999</v>
      </c>
      <c r="F354" s="267" t="s">
        <v>622</v>
      </c>
      <c r="G354" s="265" t="s">
        <v>210</v>
      </c>
      <c r="H354" s="265" t="s">
        <v>211</v>
      </c>
      <c r="I354" s="266">
        <v>1569115475.04</v>
      </c>
      <c r="J354" s="268">
        <v>200365.69</v>
      </c>
      <c r="K354" s="269" t="s">
        <v>1177</v>
      </c>
      <c r="L354" s="260"/>
      <c r="M354" s="260"/>
      <c r="N354" s="261"/>
      <c r="O354" s="301">
        <f t="shared" si="32"/>
        <v>200365.69</v>
      </c>
      <c r="P354" s="341">
        <f t="shared" si="31"/>
        <v>1569115475.0363014</v>
      </c>
      <c r="S354" t="e">
        <f>+VLOOKUP(C354,CLASIFICACION!$C$5:$G$179,5,0)</f>
        <v>#N/A</v>
      </c>
      <c r="T354" s="301" t="e">
        <f t="shared" si="33"/>
        <v>#N/A</v>
      </c>
      <c r="U354" t="str">
        <f t="shared" si="30"/>
        <v>Imputable</v>
      </c>
    </row>
    <row r="355" spans="1:21">
      <c r="A355" s="248" t="s">
        <v>1173</v>
      </c>
      <c r="B355" s="298" t="s">
        <v>1056</v>
      </c>
      <c r="C355" s="298" t="s">
        <v>1057</v>
      </c>
      <c r="D355" s="266">
        <v>200365.69</v>
      </c>
      <c r="E355" s="287">
        <v>7831.2583109228999</v>
      </c>
      <c r="F355" s="267" t="s">
        <v>622</v>
      </c>
      <c r="G355" s="265" t="s">
        <v>210</v>
      </c>
      <c r="H355" s="265" t="s">
        <v>211</v>
      </c>
      <c r="I355" s="266">
        <v>1569115475.04</v>
      </c>
      <c r="J355" s="268">
        <v>200365.69</v>
      </c>
      <c r="K355" s="269" t="s">
        <v>1177</v>
      </c>
      <c r="L355" s="260"/>
      <c r="M355" s="260"/>
      <c r="N355" s="251"/>
      <c r="O355" s="301">
        <f t="shared" si="32"/>
        <v>200365.69</v>
      </c>
      <c r="P355" s="341">
        <f t="shared" si="31"/>
        <v>1569115475.0363014</v>
      </c>
      <c r="S355" t="e">
        <f>+VLOOKUP(C355,CLASIFICACION!$C$5:$G$179,5,0)</f>
        <v>#N/A</v>
      </c>
      <c r="T355" s="301" t="e">
        <f t="shared" si="33"/>
        <v>#N/A</v>
      </c>
      <c r="U355" t="str">
        <f t="shared" si="30"/>
        <v>Imputable</v>
      </c>
    </row>
    <row r="356" spans="1:21">
      <c r="A356" s="256"/>
      <c r="B356" s="256" t="s">
        <v>321</v>
      </c>
      <c r="C356" s="256" t="s">
        <v>322</v>
      </c>
      <c r="D356" s="257">
        <v>5216232.8</v>
      </c>
      <c r="E356" s="300">
        <v>7831.2583109228999</v>
      </c>
      <c r="F356" s="258" t="s">
        <v>622</v>
      </c>
      <c r="G356" s="256" t="s">
        <v>210</v>
      </c>
      <c r="H356" s="256" t="s">
        <v>211</v>
      </c>
      <c r="I356" s="257">
        <v>40849666466.709999</v>
      </c>
      <c r="J356" s="262">
        <v>5216232.8</v>
      </c>
      <c r="K356" s="263"/>
      <c r="L356" s="260"/>
      <c r="M356" s="260"/>
      <c r="N356" s="261"/>
      <c r="O356" s="339">
        <f t="shared" si="32"/>
        <v>5216232.8</v>
      </c>
      <c r="P356" s="340">
        <f t="shared" si="31"/>
        <v>40849666466.708626</v>
      </c>
      <c r="S356" t="e">
        <f>+VLOOKUP(C356,CLASIFICACION!$C$5:$G$179,5,0)</f>
        <v>#N/A</v>
      </c>
      <c r="U356">
        <f t="shared" ref="U356:U366" si="34">+A356</f>
        <v>0</v>
      </c>
    </row>
    <row r="357" spans="1:21">
      <c r="A357" s="248" t="s">
        <v>1173</v>
      </c>
      <c r="B357" s="265" t="s">
        <v>323</v>
      </c>
      <c r="C357" s="265" t="s">
        <v>324</v>
      </c>
      <c r="D357" s="266">
        <v>5216232.8</v>
      </c>
      <c r="E357" s="287">
        <v>7831.2583109228999</v>
      </c>
      <c r="F357" s="267" t="s">
        <v>622</v>
      </c>
      <c r="G357" s="265" t="s">
        <v>210</v>
      </c>
      <c r="H357" s="265" t="s">
        <v>211</v>
      </c>
      <c r="I357" s="266">
        <v>40849666466.709999</v>
      </c>
      <c r="J357" s="268">
        <v>5216232.8</v>
      </c>
      <c r="K357" s="269" t="s">
        <v>1178</v>
      </c>
      <c r="L357" s="260"/>
      <c r="M357" s="260"/>
      <c r="N357" s="251"/>
      <c r="O357" s="301">
        <f t="shared" si="32"/>
        <v>5216232.8</v>
      </c>
      <c r="P357" s="341">
        <f t="shared" si="31"/>
        <v>40849666466.708626</v>
      </c>
      <c r="S357" t="e">
        <f>+VLOOKUP(C357,CLASIFICACION!$C$5:$G$179,5,0)</f>
        <v>#N/A</v>
      </c>
      <c r="T357" s="301" t="e">
        <f>+O357-S357</f>
        <v>#N/A</v>
      </c>
      <c r="U357" t="str">
        <f t="shared" si="34"/>
        <v>Imputable</v>
      </c>
    </row>
    <row r="358" spans="1:21">
      <c r="A358" s="256"/>
      <c r="B358" s="256" t="s">
        <v>325</v>
      </c>
      <c r="C358" s="256" t="s">
        <v>326</v>
      </c>
      <c r="D358" s="257">
        <v>9814.77</v>
      </c>
      <c r="E358" s="300">
        <v>7831.2583109228999</v>
      </c>
      <c r="F358" s="258" t="s">
        <v>622</v>
      </c>
      <c r="G358" s="256" t="s">
        <v>210</v>
      </c>
      <c r="H358" s="256" t="s">
        <v>211</v>
      </c>
      <c r="I358" s="257">
        <v>76861999.129999995</v>
      </c>
      <c r="J358" s="259">
        <v>8839.24</v>
      </c>
      <c r="K358" s="263"/>
      <c r="L358" s="260"/>
      <c r="M358" s="260"/>
      <c r="N358" s="261"/>
      <c r="O358" s="301">
        <f t="shared" si="32"/>
        <v>9814.77</v>
      </c>
      <c r="P358" s="341">
        <f t="shared" si="31"/>
        <v>76861999.132296756</v>
      </c>
      <c r="S358" t="e">
        <f>+VLOOKUP(C358,CLASIFICACION!$C$5:$G$179,5,0)</f>
        <v>#N/A</v>
      </c>
      <c r="U358">
        <f t="shared" si="34"/>
        <v>0</v>
      </c>
    </row>
    <row r="359" spans="1:21">
      <c r="A359" s="256"/>
      <c r="B359" s="256" t="s">
        <v>1179</v>
      </c>
      <c r="C359" s="256" t="s">
        <v>1180</v>
      </c>
      <c r="D359" s="257">
        <v>733</v>
      </c>
      <c r="E359" s="300">
        <v>7831.2583109228999</v>
      </c>
      <c r="F359" s="258" t="s">
        <v>622</v>
      </c>
      <c r="G359" s="256" t="s">
        <v>210</v>
      </c>
      <c r="H359" s="256" t="s">
        <v>211</v>
      </c>
      <c r="I359" s="257">
        <v>5740312.3399999999</v>
      </c>
      <c r="J359" s="259">
        <v>733</v>
      </c>
      <c r="K359" s="263"/>
      <c r="L359" s="260"/>
      <c r="M359" s="260"/>
      <c r="N359" s="261"/>
      <c r="O359" s="301">
        <f t="shared" si="32"/>
        <v>733</v>
      </c>
      <c r="P359" s="341">
        <f t="shared" si="31"/>
        <v>5740312.3419064861</v>
      </c>
      <c r="S359" t="e">
        <f>+VLOOKUP(C359,CLASIFICACION!$C$5:$G$179,5,0)</f>
        <v>#N/A</v>
      </c>
      <c r="U359">
        <f t="shared" si="34"/>
        <v>0</v>
      </c>
    </row>
    <row r="360" spans="1:21">
      <c r="A360" s="248" t="s">
        <v>1173</v>
      </c>
      <c r="B360" s="265" t="s">
        <v>1065</v>
      </c>
      <c r="C360" s="265" t="s">
        <v>1062</v>
      </c>
      <c r="D360" s="266">
        <v>0.6</v>
      </c>
      <c r="E360" s="287">
        <v>7831.2583109228999</v>
      </c>
      <c r="F360" s="267" t="s">
        <v>622</v>
      </c>
      <c r="G360" s="265" t="s">
        <v>210</v>
      </c>
      <c r="H360" s="265" t="s">
        <v>211</v>
      </c>
      <c r="I360" s="266">
        <v>4698.75</v>
      </c>
      <c r="J360" s="268">
        <v>0.6</v>
      </c>
      <c r="K360" s="269" t="s">
        <v>1181</v>
      </c>
      <c r="L360" s="260"/>
      <c r="M360" s="260"/>
      <c r="N360" s="251"/>
      <c r="O360" s="301">
        <f t="shared" si="32"/>
        <v>0.6</v>
      </c>
      <c r="P360" s="341">
        <f t="shared" si="31"/>
        <v>4698.7549865537394</v>
      </c>
      <c r="S360" t="e">
        <f>+VLOOKUP(C360,CLASIFICACION!$C$5:$G$179,5,0)</f>
        <v>#N/A</v>
      </c>
      <c r="T360" s="301" t="e">
        <f t="shared" ref="T360:T361" si="35">+O360-S360</f>
        <v>#N/A</v>
      </c>
      <c r="U360" t="str">
        <f t="shared" si="34"/>
        <v>Imputable</v>
      </c>
    </row>
    <row r="361" spans="1:21">
      <c r="A361" s="248" t="s">
        <v>1173</v>
      </c>
      <c r="B361" s="265" t="s">
        <v>1066</v>
      </c>
      <c r="C361" s="265" t="s">
        <v>1063</v>
      </c>
      <c r="D361" s="266">
        <v>732.4</v>
      </c>
      <c r="E361" s="287">
        <v>7831.2583109228999</v>
      </c>
      <c r="F361" s="267" t="s">
        <v>622</v>
      </c>
      <c r="G361" s="265" t="s">
        <v>210</v>
      </c>
      <c r="H361" s="265" t="s">
        <v>211</v>
      </c>
      <c r="I361" s="266">
        <v>5735613.5899999999</v>
      </c>
      <c r="J361" s="268">
        <v>732.4</v>
      </c>
      <c r="K361" s="269" t="s">
        <v>1181</v>
      </c>
      <c r="L361" s="260"/>
      <c r="M361" s="260"/>
      <c r="N361" s="251"/>
      <c r="O361" s="301">
        <f t="shared" si="32"/>
        <v>732.4</v>
      </c>
      <c r="P361" s="341">
        <f t="shared" si="31"/>
        <v>5735613.5869199317</v>
      </c>
      <c r="S361" t="e">
        <f>+VLOOKUP(C361,CLASIFICACION!$C$5:$G$179,5,0)</f>
        <v>#N/A</v>
      </c>
      <c r="T361" s="301" t="e">
        <f t="shared" si="35"/>
        <v>#N/A</v>
      </c>
      <c r="U361" t="str">
        <f t="shared" si="34"/>
        <v>Imputable</v>
      </c>
    </row>
    <row r="362" spans="1:21">
      <c r="A362" s="248"/>
      <c r="B362" s="298" t="s">
        <v>327</v>
      </c>
      <c r="C362" s="298" t="s">
        <v>328</v>
      </c>
      <c r="D362" s="266">
        <v>8106.24</v>
      </c>
      <c r="E362" s="287">
        <v>7831.2583109228999</v>
      </c>
      <c r="F362" s="267" t="s">
        <v>622</v>
      </c>
      <c r="G362" s="265" t="s">
        <v>210</v>
      </c>
      <c r="H362" s="265" t="s">
        <v>211</v>
      </c>
      <c r="I362" s="266">
        <v>63482059.369999997</v>
      </c>
      <c r="J362" s="268">
        <v>8106.24</v>
      </c>
      <c r="K362" s="269"/>
      <c r="L362" s="260"/>
      <c r="M362" s="260"/>
      <c r="N362" s="251"/>
      <c r="O362" s="339">
        <f t="shared" si="32"/>
        <v>8106.24</v>
      </c>
      <c r="P362" s="340">
        <f t="shared" si="31"/>
        <v>63482059.370335646</v>
      </c>
      <c r="T362" s="301"/>
    </row>
    <row r="363" spans="1:21">
      <c r="A363" s="248" t="s">
        <v>1173</v>
      </c>
      <c r="B363" s="298" t="s">
        <v>1067</v>
      </c>
      <c r="C363" s="298" t="s">
        <v>1064</v>
      </c>
      <c r="D363" s="266">
        <v>0.02</v>
      </c>
      <c r="E363" s="287">
        <v>7831.2583109228999</v>
      </c>
      <c r="F363" s="267" t="s">
        <v>622</v>
      </c>
      <c r="G363" s="265" t="s">
        <v>210</v>
      </c>
      <c r="H363" s="265" t="s">
        <v>211</v>
      </c>
      <c r="I363" s="266">
        <v>156.63</v>
      </c>
      <c r="J363" s="268">
        <v>0.02</v>
      </c>
      <c r="K363" s="269" t="s">
        <v>1181</v>
      </c>
      <c r="L363" s="260"/>
      <c r="M363" s="260"/>
      <c r="N363" s="251"/>
      <c r="O363" s="301">
        <f t="shared" si="32"/>
        <v>0.02</v>
      </c>
      <c r="P363" s="341">
        <f t="shared" si="31"/>
        <v>156.62516621845799</v>
      </c>
      <c r="T363" s="301"/>
    </row>
    <row r="364" spans="1:21">
      <c r="A364" s="248" t="s">
        <v>1173</v>
      </c>
      <c r="B364" s="298" t="s">
        <v>329</v>
      </c>
      <c r="C364" s="298" t="s">
        <v>330</v>
      </c>
      <c r="D364" s="266">
        <v>601.48</v>
      </c>
      <c r="E364" s="287">
        <v>7831.2583109228999</v>
      </c>
      <c r="F364" s="267" t="s">
        <v>622</v>
      </c>
      <c r="G364" s="265" t="s">
        <v>210</v>
      </c>
      <c r="H364" s="265" t="s">
        <v>211</v>
      </c>
      <c r="I364" s="266">
        <v>4710345.25</v>
      </c>
      <c r="J364" s="268">
        <v>601.48</v>
      </c>
      <c r="K364" s="269" t="s">
        <v>1181</v>
      </c>
      <c r="L364" s="260"/>
      <c r="M364" s="260"/>
      <c r="N364" s="251"/>
      <c r="O364" s="301">
        <f t="shared" si="32"/>
        <v>601.48</v>
      </c>
      <c r="P364" s="341">
        <f t="shared" si="31"/>
        <v>4710345.2488539061</v>
      </c>
      <c r="T364" s="301"/>
    </row>
    <row r="365" spans="1:21">
      <c r="A365" s="256" t="s">
        <v>1173</v>
      </c>
      <c r="B365" s="256" t="s">
        <v>331</v>
      </c>
      <c r="C365" s="256" t="s">
        <v>332</v>
      </c>
      <c r="D365" s="257">
        <v>7504.74</v>
      </c>
      <c r="E365" s="300">
        <v>7831.2583109228999</v>
      </c>
      <c r="F365" s="258" t="s">
        <v>622</v>
      </c>
      <c r="G365" s="256" t="s">
        <v>210</v>
      </c>
      <c r="H365" s="256" t="s">
        <v>211</v>
      </c>
      <c r="I365" s="257">
        <v>58771557.5</v>
      </c>
      <c r="J365" s="259">
        <v>7504.74</v>
      </c>
      <c r="K365" s="263" t="s">
        <v>1181</v>
      </c>
      <c r="L365" s="260"/>
      <c r="M365" s="260"/>
      <c r="N365" s="261"/>
      <c r="O365" s="301">
        <f t="shared" si="32"/>
        <v>7504.74</v>
      </c>
      <c r="P365" s="341">
        <f t="shared" si="31"/>
        <v>58771557.496315524</v>
      </c>
      <c r="S365" t="e">
        <f>+VLOOKUP(C365,CLASIFICACION!$C$5:$G$179,5,0)</f>
        <v>#N/A</v>
      </c>
      <c r="U365" t="str">
        <f t="shared" si="34"/>
        <v>Imputable</v>
      </c>
    </row>
    <row r="366" spans="1:21">
      <c r="A366" s="248"/>
      <c r="B366" s="265" t="s">
        <v>333</v>
      </c>
      <c r="C366" s="265" t="s">
        <v>334</v>
      </c>
      <c r="D366" s="266">
        <v>975.53</v>
      </c>
      <c r="E366" s="287">
        <v>7831.2583109228999</v>
      </c>
      <c r="F366" s="267" t="s">
        <v>622</v>
      </c>
      <c r="G366" s="265" t="s">
        <v>210</v>
      </c>
      <c r="H366" s="265" t="s">
        <v>211</v>
      </c>
      <c r="I366" s="266">
        <v>7639627.4199999999</v>
      </c>
      <c r="J366" s="268">
        <v>975.53</v>
      </c>
      <c r="K366" s="269"/>
      <c r="L366" s="260"/>
      <c r="M366" s="260"/>
      <c r="N366" s="251"/>
      <c r="O366" s="339">
        <f t="shared" si="32"/>
        <v>975.53</v>
      </c>
      <c r="P366" s="340">
        <f t="shared" si="31"/>
        <v>7639627.4200546164</v>
      </c>
      <c r="S366" t="e">
        <f>+VLOOKUP(C366,CLASIFICACION!$C$5:$G$179,5,0)</f>
        <v>#N/A</v>
      </c>
      <c r="T366" s="301" t="e">
        <f>+O366-S366</f>
        <v>#N/A</v>
      </c>
      <c r="U366">
        <f t="shared" si="34"/>
        <v>0</v>
      </c>
    </row>
    <row r="367" spans="1:21">
      <c r="A367" s="256" t="s">
        <v>1173</v>
      </c>
      <c r="B367" s="256" t="s">
        <v>335</v>
      </c>
      <c r="C367" s="256" t="s">
        <v>336</v>
      </c>
      <c r="D367" s="257">
        <v>975.53</v>
      </c>
      <c r="E367" s="300">
        <v>7831.2583109228999</v>
      </c>
      <c r="F367" s="258" t="s">
        <v>622</v>
      </c>
      <c r="G367" s="256" t="s">
        <v>210</v>
      </c>
      <c r="H367" s="256" t="s">
        <v>211</v>
      </c>
      <c r="I367" s="257">
        <v>7639627.4199999999</v>
      </c>
      <c r="J367" s="259">
        <v>975.53</v>
      </c>
      <c r="K367" s="263" t="s">
        <v>1181</v>
      </c>
      <c r="L367" s="260"/>
      <c r="M367" s="260"/>
      <c r="N367" s="261"/>
      <c r="O367" s="301">
        <f t="shared" si="32"/>
        <v>975.53</v>
      </c>
      <c r="P367" s="341">
        <f t="shared" si="31"/>
        <v>7639627.4200546164</v>
      </c>
      <c r="S367" t="e">
        <f>+VLOOKUP(C367,CLASIFICACION!$C$5:$G$179,5,0)</f>
        <v>#N/A</v>
      </c>
    </row>
    <row r="368" spans="1:21">
      <c r="A368" s="256"/>
      <c r="B368" s="256" t="s">
        <v>337</v>
      </c>
      <c r="C368" s="256" t="s">
        <v>338</v>
      </c>
      <c r="D368" s="257">
        <v>-22011.29</v>
      </c>
      <c r="E368" s="300">
        <v>7831.2583109228999</v>
      </c>
      <c r="F368" s="258" t="s">
        <v>622</v>
      </c>
      <c r="G368" s="256" t="s">
        <v>210</v>
      </c>
      <c r="H368" s="256" t="s">
        <v>211</v>
      </c>
      <c r="I368" s="257">
        <v>-172376097.75</v>
      </c>
      <c r="J368" s="259">
        <v>-22011.29</v>
      </c>
      <c r="K368" s="263"/>
      <c r="L368" s="260"/>
      <c r="M368" s="260"/>
      <c r="N368" s="261"/>
      <c r="O368" s="339">
        <f t="shared" si="32"/>
        <v>-22011.29</v>
      </c>
      <c r="P368" s="340">
        <f t="shared" si="31"/>
        <v>-172376097.74663413</v>
      </c>
      <c r="S368" t="e">
        <f>+VLOOKUP(C368,CLASIFICACION!$C$5:$G$179,5,0)</f>
        <v>#N/A</v>
      </c>
    </row>
    <row r="369" spans="1:19">
      <c r="A369" s="256"/>
      <c r="B369" s="256" t="s">
        <v>339</v>
      </c>
      <c r="C369" s="256" t="s">
        <v>340</v>
      </c>
      <c r="D369" s="257">
        <v>-22011.29</v>
      </c>
      <c r="E369" s="300">
        <v>7831.2583109228999</v>
      </c>
      <c r="F369" s="258" t="s">
        <v>622</v>
      </c>
      <c r="G369" s="256" t="s">
        <v>210</v>
      </c>
      <c r="H369" s="256" t="s">
        <v>211</v>
      </c>
      <c r="I369" s="257">
        <v>-172376097.75</v>
      </c>
      <c r="J369" s="259" t="e">
        <v>#N/A</v>
      </c>
      <c r="K369" s="263"/>
      <c r="L369" s="260"/>
      <c r="M369" s="260"/>
      <c r="N369" s="261"/>
      <c r="O369" s="339">
        <f t="shared" si="32"/>
        <v>-22011.29</v>
      </c>
      <c r="P369" s="340">
        <f t="shared" si="31"/>
        <v>-172376097.74663413</v>
      </c>
      <c r="S369" t="e">
        <f>+VLOOKUP(C369,CLASIFICACION!$C$5:$G$179,5,0)</f>
        <v>#N/A</v>
      </c>
    </row>
    <row r="370" spans="1:19">
      <c r="A370" s="248"/>
      <c r="B370" s="265" t="s">
        <v>341</v>
      </c>
      <c r="C370" s="265" t="s">
        <v>342</v>
      </c>
      <c r="D370" s="266">
        <v>-2871.18</v>
      </c>
      <c r="E370" s="287">
        <v>7831.2583109228999</v>
      </c>
      <c r="F370" s="267" t="s">
        <v>622</v>
      </c>
      <c r="G370" s="265" t="s">
        <v>210</v>
      </c>
      <c r="H370" s="265" t="s">
        <v>211</v>
      </c>
      <c r="I370" s="266">
        <v>-22484952.239999998</v>
      </c>
      <c r="J370" s="268" t="e">
        <v>#N/A</v>
      </c>
      <c r="K370" s="269"/>
      <c r="L370" s="260"/>
      <c r="M370" s="260"/>
      <c r="N370" s="251"/>
      <c r="O370" s="339">
        <f t="shared" si="32"/>
        <v>-2871.18</v>
      </c>
      <c r="P370" s="340">
        <f t="shared" si="31"/>
        <v>-22484952.237155609</v>
      </c>
      <c r="S370" t="e">
        <f>+VLOOKUP(C370,CLASIFICACION!$C$5:$G$179,5,0)</f>
        <v>#N/A</v>
      </c>
    </row>
    <row r="371" spans="1:19">
      <c r="A371" s="248" t="s">
        <v>1173</v>
      </c>
      <c r="B371" s="265" t="s">
        <v>343</v>
      </c>
      <c r="C371" s="265" t="s">
        <v>344</v>
      </c>
      <c r="D371" s="266">
        <v>-590.38</v>
      </c>
      <c r="E371" s="287">
        <v>7831.2583109228999</v>
      </c>
      <c r="F371" s="267" t="s">
        <v>622</v>
      </c>
      <c r="G371" s="265" t="s">
        <v>210</v>
      </c>
      <c r="H371" s="265" t="s">
        <v>211</v>
      </c>
      <c r="I371" s="266">
        <v>-4623418.28</v>
      </c>
      <c r="J371" s="268">
        <v>-590.38</v>
      </c>
      <c r="K371" s="269" t="s">
        <v>1182</v>
      </c>
      <c r="L371" s="260"/>
      <c r="M371" s="260"/>
      <c r="N371" s="251"/>
      <c r="O371" s="301">
        <f t="shared" si="32"/>
        <v>-590.38</v>
      </c>
      <c r="P371" s="341">
        <f t="shared" si="31"/>
        <v>-4623418.2816026621</v>
      </c>
      <c r="S371" t="e">
        <f>+VLOOKUP(C371,CLASIFICACION!$C$5:$G$179,5,0)</f>
        <v>#N/A</v>
      </c>
    </row>
    <row r="372" spans="1:19">
      <c r="A372" s="256" t="s">
        <v>1173</v>
      </c>
      <c r="B372" s="256" t="s">
        <v>345</v>
      </c>
      <c r="C372" s="256" t="s">
        <v>346</v>
      </c>
      <c r="D372" s="257">
        <v>-2280.8000000000002</v>
      </c>
      <c r="E372" s="300">
        <v>7831.2583109228999</v>
      </c>
      <c r="F372" s="258" t="s">
        <v>622</v>
      </c>
      <c r="G372" s="256" t="s">
        <v>210</v>
      </c>
      <c r="H372" s="256" t="s">
        <v>211</v>
      </c>
      <c r="I372" s="257">
        <v>-17861533.960000001</v>
      </c>
      <c r="J372" s="259">
        <v>-2280.8000000000002</v>
      </c>
      <c r="K372" s="263" t="s">
        <v>1182</v>
      </c>
      <c r="L372" s="260"/>
      <c r="M372" s="260"/>
      <c r="N372" s="261"/>
      <c r="O372" s="301">
        <f t="shared" si="32"/>
        <v>-2280.8000000000002</v>
      </c>
      <c r="P372" s="341">
        <f t="shared" si="31"/>
        <v>-17861533.955552951</v>
      </c>
      <c r="S372" t="e">
        <f>+VLOOKUP(C372,CLASIFICACION!$C$5:$G$179,5,0)</f>
        <v>#N/A</v>
      </c>
    </row>
    <row r="373" spans="1:19">
      <c r="A373" s="248"/>
      <c r="B373" s="265" t="s">
        <v>347</v>
      </c>
      <c r="C373" s="265" t="s">
        <v>348</v>
      </c>
      <c r="D373" s="266">
        <v>-7542.57</v>
      </c>
      <c r="E373" s="287">
        <v>7831.2583109228999</v>
      </c>
      <c r="F373" s="267" t="s">
        <v>622</v>
      </c>
      <c r="G373" s="265" t="s">
        <v>210</v>
      </c>
      <c r="H373" s="265" t="s">
        <v>211</v>
      </c>
      <c r="I373" s="266">
        <v>-59067814</v>
      </c>
      <c r="J373" s="268" t="e">
        <v>#N/A</v>
      </c>
      <c r="K373" s="269"/>
      <c r="L373" s="260"/>
      <c r="M373" s="260"/>
      <c r="N373" s="251"/>
      <c r="O373" s="339">
        <f t="shared" si="32"/>
        <v>-7542.57</v>
      </c>
      <c r="P373" s="340">
        <f t="shared" si="31"/>
        <v>-59067813.998217732</v>
      </c>
      <c r="S373" t="e">
        <f>+VLOOKUP(C373,CLASIFICACION!$C$5:$G$179,5,0)</f>
        <v>#N/A</v>
      </c>
    </row>
    <row r="374" spans="1:19">
      <c r="A374" s="256" t="s">
        <v>1173</v>
      </c>
      <c r="B374" s="256" t="s">
        <v>349</v>
      </c>
      <c r="C374" s="256" t="s">
        <v>350</v>
      </c>
      <c r="D374" s="257">
        <v>-7542.57</v>
      </c>
      <c r="E374" s="300">
        <v>7831.2583109228999</v>
      </c>
      <c r="F374" s="258" t="s">
        <v>622</v>
      </c>
      <c r="G374" s="256" t="s">
        <v>210</v>
      </c>
      <c r="H374" s="256" t="s">
        <v>211</v>
      </c>
      <c r="I374" s="257">
        <v>-59067814</v>
      </c>
      <c r="J374" s="259">
        <v>-7542.57</v>
      </c>
      <c r="K374" s="263" t="s">
        <v>1183</v>
      </c>
      <c r="L374" s="260"/>
      <c r="M374" s="260"/>
      <c r="N374" s="261"/>
      <c r="O374" s="301">
        <f t="shared" si="32"/>
        <v>-7542.57</v>
      </c>
      <c r="P374" s="341">
        <f t="shared" si="31"/>
        <v>-59067813.998217732</v>
      </c>
      <c r="S374" t="e">
        <f>+VLOOKUP(C374,CLASIFICACION!$C$5:$G$179,5,0)</f>
        <v>#N/A</v>
      </c>
    </row>
    <row r="375" spans="1:19">
      <c r="A375" s="248"/>
      <c r="B375" s="265" t="s">
        <v>351</v>
      </c>
      <c r="C375" s="265" t="s">
        <v>352</v>
      </c>
      <c r="D375" s="266">
        <v>-11597.54</v>
      </c>
      <c r="E375" s="287">
        <v>7831.2583109228999</v>
      </c>
      <c r="F375" s="267" t="s">
        <v>622</v>
      </c>
      <c r="G375" s="265" t="s">
        <v>210</v>
      </c>
      <c r="H375" s="265" t="s">
        <v>211</v>
      </c>
      <c r="I375" s="266">
        <v>-90823331.510000005</v>
      </c>
      <c r="J375" s="268" t="e">
        <v>#N/A</v>
      </c>
      <c r="K375" s="269"/>
      <c r="L375" s="260"/>
      <c r="M375" s="260"/>
      <c r="N375" s="251"/>
      <c r="O375" s="339">
        <f t="shared" si="32"/>
        <v>-11597.54</v>
      </c>
      <c r="P375" s="340">
        <f t="shared" si="31"/>
        <v>-90823331.511260778</v>
      </c>
      <c r="S375" t="e">
        <f>+VLOOKUP(C375,CLASIFICACION!$C$5:$G$179,5,0)</f>
        <v>#N/A</v>
      </c>
    </row>
    <row r="376" spans="1:19">
      <c r="A376" s="248" t="s">
        <v>1173</v>
      </c>
      <c r="B376" s="265" t="s">
        <v>353</v>
      </c>
      <c r="C376" s="265" t="s">
        <v>354</v>
      </c>
      <c r="D376" s="266">
        <v>-10543.22</v>
      </c>
      <c r="E376" s="287">
        <v>7831.2583109228999</v>
      </c>
      <c r="F376" s="267" t="s">
        <v>622</v>
      </c>
      <c r="G376" s="265" t="s">
        <v>210</v>
      </c>
      <c r="H376" s="265" t="s">
        <v>211</v>
      </c>
      <c r="I376" s="266">
        <v>-82566679.25</v>
      </c>
      <c r="J376" s="268">
        <v>-10543.22</v>
      </c>
      <c r="K376" s="269" t="s">
        <v>1184</v>
      </c>
      <c r="L376" s="260"/>
      <c r="M376" s="260"/>
      <c r="N376" s="251"/>
      <c r="O376" s="301">
        <f t="shared" si="32"/>
        <v>-10543.22</v>
      </c>
      <c r="P376" s="341">
        <f t="shared" si="31"/>
        <v>-82566679.248888537</v>
      </c>
      <c r="S376" t="e">
        <f>+VLOOKUP(C376,CLASIFICACION!$C$5:$G$179,5,0)</f>
        <v>#N/A</v>
      </c>
    </row>
    <row r="377" spans="1:19">
      <c r="A377" s="270" t="s">
        <v>1173</v>
      </c>
      <c r="B377" s="256" t="s">
        <v>355</v>
      </c>
      <c r="C377" s="256" t="s">
        <v>356</v>
      </c>
      <c r="D377" s="257">
        <v>-1054.32</v>
      </c>
      <c r="E377" s="300">
        <v>7831.2583109228999</v>
      </c>
      <c r="F377" s="258" t="s">
        <v>622</v>
      </c>
      <c r="G377" s="256" t="s">
        <v>210</v>
      </c>
      <c r="H377" s="256" t="s">
        <v>211</v>
      </c>
      <c r="I377" s="257">
        <v>-8256652.2599999998</v>
      </c>
      <c r="J377" s="259">
        <v>-1054.32</v>
      </c>
      <c r="K377" s="263" t="s">
        <v>1184</v>
      </c>
      <c r="L377" s="260"/>
      <c r="M377" s="260"/>
      <c r="N377" s="261"/>
      <c r="O377" s="301">
        <f t="shared" si="32"/>
        <v>-1054.32</v>
      </c>
      <c r="P377" s="341">
        <f t="shared" si="31"/>
        <v>-8256652.2623722311</v>
      </c>
      <c r="S377" t="e">
        <f>+VLOOKUP(C377,CLASIFICACION!$C$5:$G$179,5,0)</f>
        <v>#N/A</v>
      </c>
    </row>
    <row r="378" spans="1:19">
      <c r="A378" s="259"/>
      <c r="B378" s="256" t="s">
        <v>357</v>
      </c>
      <c r="C378" s="256" t="s">
        <v>358</v>
      </c>
      <c r="D378" s="257">
        <v>-63708020.259999998</v>
      </c>
      <c r="E378" s="300">
        <v>7831.2583109228999</v>
      </c>
      <c r="F378" s="258" t="s">
        <v>622</v>
      </c>
      <c r="G378" s="256" t="s">
        <v>210</v>
      </c>
      <c r="H378" s="256" t="s">
        <v>211</v>
      </c>
      <c r="I378" s="257">
        <v>-498913963133.57001</v>
      </c>
      <c r="J378" s="259">
        <v>-63706565.969999991</v>
      </c>
      <c r="K378" s="263"/>
      <c r="L378" s="260"/>
      <c r="M378" s="260"/>
      <c r="N378" s="261"/>
      <c r="O378" s="339">
        <f t="shared" si="32"/>
        <v>-63708020.259999998</v>
      </c>
      <c r="P378" s="340">
        <f t="shared" si="31"/>
        <v>-498913963133.56946</v>
      </c>
      <c r="S378" t="e">
        <f>+VLOOKUP(C378,CLASIFICACION!$C$5:$G$179,5,0)</f>
        <v>#N/A</v>
      </c>
    </row>
    <row r="379" spans="1:19">
      <c r="A379" s="248"/>
      <c r="B379" s="265" t="s">
        <v>359</v>
      </c>
      <c r="C379" s="265" t="s">
        <v>360</v>
      </c>
      <c r="D379" s="266">
        <v>-61853334.009999998</v>
      </c>
      <c r="E379" s="287">
        <v>7831.2583109228999</v>
      </c>
      <c r="F379" s="267" t="s">
        <v>622</v>
      </c>
      <c r="G379" s="265" t="s">
        <v>210</v>
      </c>
      <c r="H379" s="265" t="s">
        <v>211</v>
      </c>
      <c r="I379" s="266">
        <v>-484389436024.09998</v>
      </c>
      <c r="J379" s="268">
        <v>-61853334.00999999</v>
      </c>
      <c r="K379" s="269"/>
      <c r="L379" s="260"/>
      <c r="M379" s="260"/>
      <c r="N379" s="251"/>
      <c r="O379" s="339">
        <f t="shared" si="32"/>
        <v>-61853334.009999998</v>
      </c>
      <c r="P379" s="340">
        <f t="shared" si="31"/>
        <v>-484389436024.10254</v>
      </c>
      <c r="S379" t="e">
        <f>+VLOOKUP(C379,CLASIFICACION!$C$5:$G$179,5,0)</f>
        <v>#N/A</v>
      </c>
    </row>
    <row r="380" spans="1:19">
      <c r="A380" s="248" t="s">
        <v>1173</v>
      </c>
      <c r="B380" s="265" t="s">
        <v>361</v>
      </c>
      <c r="C380" s="265" t="s">
        <v>362</v>
      </c>
      <c r="D380" s="266">
        <v>-371840089.77999997</v>
      </c>
      <c r="E380" s="287">
        <v>7831.2583109228999</v>
      </c>
      <c r="F380" s="267" t="s">
        <v>622</v>
      </c>
      <c r="G380" s="265" t="s">
        <v>210</v>
      </c>
      <c r="H380" s="265" t="s">
        <v>211</v>
      </c>
      <c r="I380" s="266">
        <v>-2911975793423.9399</v>
      </c>
      <c r="J380" s="268">
        <v>-371840089.77999997</v>
      </c>
      <c r="K380" s="269" t="s">
        <v>21</v>
      </c>
      <c r="L380" s="260"/>
      <c r="M380" s="260"/>
      <c r="N380" s="251"/>
      <c r="O380" s="301">
        <f t="shared" si="32"/>
        <v>-371840089.77999997</v>
      </c>
      <c r="P380" s="341">
        <f t="shared" si="31"/>
        <v>-2911975793423.9419</v>
      </c>
      <c r="S380" t="e">
        <f>+VLOOKUP(C380,CLASIFICACION!$C$5:$G$179,5,0)</f>
        <v>#N/A</v>
      </c>
    </row>
    <row r="381" spans="1:19">
      <c r="A381" s="248" t="s">
        <v>1173</v>
      </c>
      <c r="B381" s="265" t="s">
        <v>363</v>
      </c>
      <c r="C381" s="265" t="s">
        <v>364</v>
      </c>
      <c r="D381" s="266">
        <v>309986755.76999998</v>
      </c>
      <c r="E381" s="287">
        <v>7831.2583109228999</v>
      </c>
      <c r="F381" s="267" t="s">
        <v>622</v>
      </c>
      <c r="G381" s="265" t="s">
        <v>210</v>
      </c>
      <c r="H381" s="265" t="s">
        <v>211</v>
      </c>
      <c r="I381" s="266">
        <v>2427586357399.8398</v>
      </c>
      <c r="J381" s="268">
        <v>309986755.76999998</v>
      </c>
      <c r="K381" s="269" t="s">
        <v>22</v>
      </c>
      <c r="L381" s="112"/>
      <c r="M381" s="260"/>
      <c r="N381" s="251"/>
      <c r="O381" s="301">
        <f t="shared" si="32"/>
        <v>309986755.76999998</v>
      </c>
      <c r="P381" s="341">
        <f t="shared" si="31"/>
        <v>2427586357399.8394</v>
      </c>
      <c r="S381" t="e">
        <f>+VLOOKUP(C381,CLASIFICACION!$C$5:$G$179,5,0)</f>
        <v>#N/A</v>
      </c>
    </row>
    <row r="382" spans="1:19">
      <c r="A382" s="248"/>
      <c r="B382" s="265" t="s">
        <v>365</v>
      </c>
      <c r="C382" s="265" t="s">
        <v>366</v>
      </c>
      <c r="D382" s="266">
        <v>-1854686.25</v>
      </c>
      <c r="E382" s="287">
        <v>7831.2583109228999</v>
      </c>
      <c r="F382" s="267" t="s">
        <v>622</v>
      </c>
      <c r="G382" s="265" t="s">
        <v>210</v>
      </c>
      <c r="H382" s="265" t="s">
        <v>211</v>
      </c>
      <c r="I382" s="266">
        <v>-14524527109.469999</v>
      </c>
      <c r="J382" s="268">
        <v>-1853231.96</v>
      </c>
      <c r="K382" s="249"/>
      <c r="L382" s="260"/>
      <c r="M382" s="260"/>
      <c r="N382" s="251"/>
      <c r="O382" s="339">
        <f t="shared" si="32"/>
        <v>-1854686.25</v>
      </c>
      <c r="P382" s="340">
        <f t="shared" si="31"/>
        <v>-14524527109.466927</v>
      </c>
      <c r="S382" t="e">
        <f>+VLOOKUP(C382,CLASIFICACION!$C$5:$G$179,5,0)</f>
        <v>#N/A</v>
      </c>
    </row>
    <row r="383" spans="1:19">
      <c r="A383" s="248" t="s">
        <v>1173</v>
      </c>
      <c r="B383" s="265" t="s">
        <v>367</v>
      </c>
      <c r="C383" s="265" t="s">
        <v>368</v>
      </c>
      <c r="D383" s="266">
        <v>-1854686.25</v>
      </c>
      <c r="E383" s="287">
        <v>7831.2583109228999</v>
      </c>
      <c r="F383" s="267" t="s">
        <v>622</v>
      </c>
      <c r="G383" s="265" t="s">
        <v>210</v>
      </c>
      <c r="H383" s="265" t="s">
        <v>211</v>
      </c>
      <c r="I383" s="266">
        <v>-14524527109.469999</v>
      </c>
      <c r="J383" s="248">
        <v>0</v>
      </c>
      <c r="K383" s="249" t="s">
        <v>1185</v>
      </c>
      <c r="L383" s="210">
        <v>1854686.25</v>
      </c>
      <c r="N383" s="251"/>
      <c r="O383" s="301">
        <f t="shared" si="32"/>
        <v>0</v>
      </c>
      <c r="P383" s="341">
        <f t="shared" si="31"/>
        <v>0</v>
      </c>
      <c r="S383" t="e">
        <f>+VLOOKUP(C383,CLASIFICACION!$C$5:$G$179,5,0)</f>
        <v>#N/A</v>
      </c>
    </row>
    <row r="384" spans="1:19">
      <c r="A384" s="248"/>
      <c r="B384" s="249" t="s">
        <v>1186</v>
      </c>
      <c r="C384" s="265"/>
      <c r="D384" s="266"/>
      <c r="E384" s="287">
        <v>7831.2583109228999</v>
      </c>
      <c r="F384" s="267"/>
      <c r="G384" s="265"/>
      <c r="H384" s="265"/>
      <c r="I384" s="266"/>
      <c r="J384" s="248"/>
      <c r="K384" s="249" t="s">
        <v>1186</v>
      </c>
      <c r="M384" s="210">
        <v>1853231.89</v>
      </c>
      <c r="N384" s="251"/>
      <c r="O384" s="339">
        <f t="shared" si="32"/>
        <v>-1853231.89</v>
      </c>
      <c r="P384" s="340">
        <f>+O384*E384</f>
        <v>-14513137640.629852</v>
      </c>
    </row>
    <row r="385" spans="1:19">
      <c r="A385" s="259"/>
      <c r="B385" s="256" t="s">
        <v>369</v>
      </c>
      <c r="C385" s="256" t="s">
        <v>370</v>
      </c>
      <c r="D385" s="257">
        <v>-1561482.33</v>
      </c>
      <c r="E385" s="300">
        <v>7831.2583109228999</v>
      </c>
      <c r="F385" s="258" t="s">
        <v>622</v>
      </c>
      <c r="G385" s="256" t="s">
        <v>210</v>
      </c>
      <c r="H385" s="256" t="s">
        <v>211</v>
      </c>
      <c r="I385" s="257">
        <v>-12228371474.17</v>
      </c>
      <c r="J385" s="259" t="e">
        <v>#N/A</v>
      </c>
      <c r="K385" s="263"/>
      <c r="L385" s="260"/>
      <c r="M385" s="260"/>
      <c r="N385" s="261"/>
      <c r="O385" s="339">
        <f t="shared" si="32"/>
        <v>-1561482.33</v>
      </c>
      <c r="P385" s="340">
        <f t="shared" si="31"/>
        <v>-12228371474.171755</v>
      </c>
      <c r="S385" t="e">
        <f>+VLOOKUP(C385,CLASIFICACION!$C$5:$G$179,5,0)</f>
        <v>#N/A</v>
      </c>
    </row>
    <row r="386" spans="1:19">
      <c r="A386" s="259"/>
      <c r="B386" s="256" t="s">
        <v>371</v>
      </c>
      <c r="C386" s="256" t="s">
        <v>372</v>
      </c>
      <c r="D386" s="257">
        <v>17594757.129999999</v>
      </c>
      <c r="E386" s="300">
        <v>7831.2583109228999</v>
      </c>
      <c r="F386" s="258" t="s">
        <v>622</v>
      </c>
      <c r="G386" s="256" t="s">
        <v>210</v>
      </c>
      <c r="H386" s="256" t="s">
        <v>211</v>
      </c>
      <c r="I386" s="257">
        <v>137789088002.98001</v>
      </c>
      <c r="J386" s="262" t="e">
        <v>#N/A</v>
      </c>
      <c r="K386" s="263"/>
      <c r="L386" s="260"/>
      <c r="M386" s="260"/>
      <c r="N386" s="261"/>
      <c r="O386" s="339">
        <f t="shared" si="32"/>
        <v>17594757.129999999</v>
      </c>
      <c r="P386" s="340">
        <f t="shared" si="31"/>
        <v>137789088002.98245</v>
      </c>
      <c r="S386" t="e">
        <f>+VLOOKUP(C386,CLASIFICACION!$C$5:$G$179,5,0)</f>
        <v>#N/A</v>
      </c>
    </row>
    <row r="387" spans="1:19">
      <c r="A387" s="259"/>
      <c r="B387" s="256" t="s">
        <v>373</v>
      </c>
      <c r="C387" s="256" t="s">
        <v>374</v>
      </c>
      <c r="D387" s="257">
        <v>17024376.960000001</v>
      </c>
      <c r="E387" s="300">
        <v>7831.2583109228999</v>
      </c>
      <c r="F387" s="258" t="s">
        <v>622</v>
      </c>
      <c r="G387" s="256" t="s">
        <v>210</v>
      </c>
      <c r="H387" s="256" t="s">
        <v>211</v>
      </c>
      <c r="I387" s="257">
        <v>133322293556.28</v>
      </c>
      <c r="J387" s="259">
        <v>17024376.960000001</v>
      </c>
      <c r="K387" s="263"/>
      <c r="L387" s="260"/>
      <c r="M387" s="260"/>
      <c r="N387" s="261"/>
      <c r="O387" s="301">
        <f t="shared" si="32"/>
        <v>17024376.960000001</v>
      </c>
      <c r="P387" s="341">
        <f t="shared" si="31"/>
        <v>133322293556.28435</v>
      </c>
      <c r="S387" t="e">
        <f>+VLOOKUP(C387,CLASIFICACION!$C$5:$G$179,5,0)</f>
        <v>#N/A</v>
      </c>
    </row>
    <row r="388" spans="1:19">
      <c r="A388" s="259" t="s">
        <v>1173</v>
      </c>
      <c r="B388" s="298" t="s">
        <v>620</v>
      </c>
      <c r="C388" s="299" t="s">
        <v>621</v>
      </c>
      <c r="D388" s="266">
        <v>2694553.63</v>
      </c>
      <c r="E388" s="287">
        <v>7831.2583109228999</v>
      </c>
      <c r="F388" s="267" t="s">
        <v>622</v>
      </c>
      <c r="G388" s="265" t="s">
        <v>210</v>
      </c>
      <c r="H388" s="265" t="s">
        <v>211</v>
      </c>
      <c r="I388" s="266">
        <v>21101745509.16</v>
      </c>
      <c r="J388" s="268">
        <v>2694553.63</v>
      </c>
      <c r="K388" s="263"/>
      <c r="L388" s="260"/>
      <c r="M388" s="260"/>
      <c r="N388" s="261"/>
      <c r="O388" s="301">
        <f t="shared" si="32"/>
        <v>2694553.63</v>
      </c>
      <c r="P388" s="341">
        <f t="shared" si="31"/>
        <v>21101745509.164967</v>
      </c>
      <c r="S388" t="e">
        <f>+VLOOKUP(C388,CLASIFICACION!$C$5:$G$179,5,0)</f>
        <v>#N/A</v>
      </c>
    </row>
    <row r="389" spans="1:19">
      <c r="A389" s="259" t="s">
        <v>1173</v>
      </c>
      <c r="B389" s="265" t="s">
        <v>608</v>
      </c>
      <c r="C389" s="265" t="s">
        <v>609</v>
      </c>
      <c r="D389" s="266">
        <v>1416168.89</v>
      </c>
      <c r="E389" s="287">
        <v>7831.2583109228999</v>
      </c>
      <c r="F389" s="267" t="s">
        <v>622</v>
      </c>
      <c r="G389" s="265" t="s">
        <v>210</v>
      </c>
      <c r="H389" s="265" t="s">
        <v>211</v>
      </c>
      <c r="I389" s="266">
        <v>11090384389.48</v>
      </c>
      <c r="J389" s="268">
        <v>1416168.89</v>
      </c>
      <c r="K389" s="249"/>
      <c r="L389" s="260"/>
      <c r="M389" s="260"/>
      <c r="N389" s="251"/>
      <c r="O389" s="301">
        <f t="shared" si="32"/>
        <v>1416168.89</v>
      </c>
      <c r="P389" s="341">
        <f t="shared" si="31"/>
        <v>11090384389.482958</v>
      </c>
      <c r="S389" t="e">
        <f>+VLOOKUP(C389,CLASIFICACION!$C$5:$G$179,5,0)</f>
        <v>#N/A</v>
      </c>
    </row>
    <row r="390" spans="1:19">
      <c r="A390" s="259" t="s">
        <v>1173</v>
      </c>
      <c r="B390" s="265" t="s">
        <v>375</v>
      </c>
      <c r="C390" s="265" t="s">
        <v>376</v>
      </c>
      <c r="D390" s="266">
        <v>12913654.439999999</v>
      </c>
      <c r="E390" s="287">
        <v>7831.2583109228999</v>
      </c>
      <c r="F390" s="267" t="s">
        <v>622</v>
      </c>
      <c r="G390" s="265" t="s">
        <v>210</v>
      </c>
      <c r="H390" s="265" t="s">
        <v>211</v>
      </c>
      <c r="I390" s="266">
        <v>101130163657.64</v>
      </c>
      <c r="J390" s="268">
        <v>12913654.439999999</v>
      </c>
      <c r="K390" s="249"/>
      <c r="L390" s="260"/>
      <c r="M390" s="260"/>
      <c r="N390" s="251"/>
      <c r="O390" s="339">
        <f t="shared" si="32"/>
        <v>12913654.439999999</v>
      </c>
      <c r="P390" s="340">
        <f t="shared" si="31"/>
        <v>101130163657.6364</v>
      </c>
      <c r="S390" t="e">
        <f>+VLOOKUP(C390,CLASIFICACION!$C$5:$G$179,5,0)</f>
        <v>#N/A</v>
      </c>
    </row>
    <row r="391" spans="1:19">
      <c r="A391" s="259"/>
      <c r="B391" s="256" t="s">
        <v>377</v>
      </c>
      <c r="C391" s="256" t="s">
        <v>378</v>
      </c>
      <c r="D391" s="257">
        <v>570380.17000000004</v>
      </c>
      <c r="E391" s="300">
        <v>7831.2583109228999</v>
      </c>
      <c r="F391" s="258" t="s">
        <v>622</v>
      </c>
      <c r="G391" s="256" t="s">
        <v>210</v>
      </c>
      <c r="H391" s="256" t="s">
        <v>211</v>
      </c>
      <c r="I391" s="257">
        <v>4466794446.6999998</v>
      </c>
      <c r="J391" s="259">
        <v>8073.6500000000005</v>
      </c>
      <c r="K391" s="263"/>
      <c r="L391" s="260"/>
      <c r="M391" s="260"/>
      <c r="N391" s="261"/>
      <c r="O391" s="301">
        <f t="shared" si="32"/>
        <v>570380.17000000004</v>
      </c>
      <c r="P391" s="341">
        <f t="shared" ref="P391:P418" si="36">+O391*E391</f>
        <v>4466794446.6981173</v>
      </c>
      <c r="S391" t="e">
        <f>+VLOOKUP(C391,CLASIFICACION!$C$5:$G$179,5,0)</f>
        <v>#N/A</v>
      </c>
    </row>
    <row r="392" spans="1:19">
      <c r="A392" s="259" t="s">
        <v>1173</v>
      </c>
      <c r="B392" s="265" t="s">
        <v>379</v>
      </c>
      <c r="C392" s="265" t="s">
        <v>380</v>
      </c>
      <c r="D392" s="266">
        <v>8074.1</v>
      </c>
      <c r="E392" s="287">
        <v>7831.2583109228999</v>
      </c>
      <c r="F392" s="267" t="s">
        <v>622</v>
      </c>
      <c r="G392" s="265" t="s">
        <v>210</v>
      </c>
      <c r="H392" s="265" t="s">
        <v>211</v>
      </c>
      <c r="I392" s="266">
        <v>63230362.729999997</v>
      </c>
      <c r="J392" s="268">
        <v>8074.1</v>
      </c>
      <c r="K392" s="249"/>
      <c r="L392" s="260"/>
      <c r="M392" s="260">
        <v>7.0000000000000007E-2</v>
      </c>
      <c r="N392" s="251"/>
      <c r="O392" s="301">
        <f t="shared" ref="O392:O418" si="37">+D392+L392-M392</f>
        <v>8074.0300000000007</v>
      </c>
      <c r="P392" s="341">
        <f t="shared" si="36"/>
        <v>63229814.54014083</v>
      </c>
      <c r="S392" t="e">
        <f>+VLOOKUP(C392,CLASIFICACION!$C$5:$G$179,5,0)</f>
        <v>#N/A</v>
      </c>
    </row>
    <row r="393" spans="1:19">
      <c r="A393" s="259" t="s">
        <v>1173</v>
      </c>
      <c r="B393" s="298" t="s">
        <v>1069</v>
      </c>
      <c r="C393" s="298" t="s">
        <v>1068</v>
      </c>
      <c r="D393" s="266">
        <v>-0.45</v>
      </c>
      <c r="E393" s="287">
        <v>7831.2583109228999</v>
      </c>
      <c r="F393" s="267" t="s">
        <v>622</v>
      </c>
      <c r="G393" s="265" t="s">
        <v>210</v>
      </c>
      <c r="H393" s="265" t="s">
        <v>211</v>
      </c>
      <c r="I393" s="266">
        <v>-3524.07</v>
      </c>
      <c r="J393" s="268">
        <v>-0.45</v>
      </c>
      <c r="K393" s="249"/>
      <c r="L393" s="260"/>
      <c r="M393" s="260"/>
      <c r="N393" s="251"/>
      <c r="O393" s="339">
        <f t="shared" si="37"/>
        <v>-0.45</v>
      </c>
      <c r="P393" s="340">
        <f t="shared" si="36"/>
        <v>-3524.0662399153052</v>
      </c>
      <c r="S393" t="e">
        <f>+VLOOKUP(C393,CLASIFICACION!$C$5:$G$179,5,0)</f>
        <v>#N/A</v>
      </c>
    </row>
    <row r="394" spans="1:19">
      <c r="A394" s="259"/>
      <c r="B394" s="256" t="s">
        <v>381</v>
      </c>
      <c r="C394" s="256" t="s">
        <v>382</v>
      </c>
      <c r="D394" s="257">
        <v>561898.52</v>
      </c>
      <c r="E394" s="300">
        <v>7831.2583109228999</v>
      </c>
      <c r="F394" s="258" t="s">
        <v>622</v>
      </c>
      <c r="G394" s="256" t="s">
        <v>210</v>
      </c>
      <c r="H394" s="256" t="s">
        <v>211</v>
      </c>
      <c r="I394" s="257">
        <v>4400372454.6499996</v>
      </c>
      <c r="J394" s="259">
        <v>560444.23200000008</v>
      </c>
      <c r="K394" s="263"/>
      <c r="L394" s="260"/>
      <c r="M394" s="260"/>
      <c r="N394" s="261"/>
      <c r="O394" s="301">
        <f>+D394+L394-M394</f>
        <v>561898.52</v>
      </c>
      <c r="P394" s="341">
        <f>+O394*E394</f>
        <v>4400372454.645277</v>
      </c>
      <c r="S394" t="e">
        <f>+VLOOKUP(C394,CLASIFICACION!$C$5:$G$179,5,0)</f>
        <v>#N/A</v>
      </c>
    </row>
    <row r="395" spans="1:19">
      <c r="A395" s="259" t="s">
        <v>1173</v>
      </c>
      <c r="B395" s="265" t="s">
        <v>383</v>
      </c>
      <c r="C395" s="265" t="s">
        <v>384</v>
      </c>
      <c r="D395" s="266">
        <v>510816.71</v>
      </c>
      <c r="E395" s="287">
        <v>7831.2583109228999</v>
      </c>
      <c r="F395" s="267" t="s">
        <v>622</v>
      </c>
      <c r="G395" s="265" t="s">
        <v>210</v>
      </c>
      <c r="H395" s="265" t="s">
        <v>211</v>
      </c>
      <c r="I395" s="266">
        <v>4000337605.5500002</v>
      </c>
      <c r="J395" s="268">
        <v>509494.63000000006</v>
      </c>
      <c r="K395" s="249"/>
      <c r="L395" s="260"/>
      <c r="M395" s="260">
        <v>1322.0799999999599</v>
      </c>
      <c r="N395" s="251"/>
      <c r="O395" s="301">
        <f>+D395+L395-M395</f>
        <v>509494.63000000006</v>
      </c>
      <c r="P395" s="341">
        <f t="shared" si="36"/>
        <v>3989984055.5580883</v>
      </c>
      <c r="S395" t="e">
        <f>+VLOOKUP(C395,CLASIFICACION!$C$5:$G$179,5,0)</f>
        <v>#N/A</v>
      </c>
    </row>
    <row r="396" spans="1:19">
      <c r="A396" s="259" t="s">
        <v>1173</v>
      </c>
      <c r="B396" s="265" t="s">
        <v>385</v>
      </c>
      <c r="C396" s="265" t="s">
        <v>386</v>
      </c>
      <c r="D396" s="266">
        <v>51081.81</v>
      </c>
      <c r="E396" s="287">
        <v>7831.2583109228999</v>
      </c>
      <c r="F396" s="267" t="s">
        <v>622</v>
      </c>
      <c r="G396" s="265" t="s">
        <v>210</v>
      </c>
      <c r="H396" s="265" t="s">
        <v>211</v>
      </c>
      <c r="I396" s="266">
        <v>400034849.10000002</v>
      </c>
      <c r="J396" s="268">
        <v>50949.602000000006</v>
      </c>
      <c r="K396" s="249"/>
      <c r="L396" s="260"/>
      <c r="M396" s="260">
        <v>132.20799999999099</v>
      </c>
      <c r="N396" s="251"/>
      <c r="O396" s="339">
        <f t="shared" si="37"/>
        <v>50949.602000000006</v>
      </c>
      <c r="P396" s="340">
        <f t="shared" si="36"/>
        <v>398999494.10071403</v>
      </c>
      <c r="S396" t="e">
        <f>+VLOOKUP(C396,CLASIFICACION!$C$5:$G$179,5,0)</f>
        <v>#N/A</v>
      </c>
    </row>
    <row r="397" spans="1:19">
      <c r="A397" s="259"/>
      <c r="B397" s="256" t="s">
        <v>387</v>
      </c>
      <c r="C397" s="256" t="s">
        <v>388</v>
      </c>
      <c r="D397" s="257">
        <v>408</v>
      </c>
      <c r="E397" s="300">
        <v>7831.2583109228999</v>
      </c>
      <c r="F397" s="258" t="s">
        <v>622</v>
      </c>
      <c r="G397" s="256" t="s">
        <v>210</v>
      </c>
      <c r="H397" s="256" t="s">
        <v>211</v>
      </c>
      <c r="I397" s="257">
        <v>3195153.39</v>
      </c>
      <c r="J397" s="259">
        <v>408</v>
      </c>
      <c r="K397" s="263"/>
      <c r="L397" s="260"/>
      <c r="M397" s="260"/>
      <c r="N397" s="261"/>
      <c r="O397" s="301">
        <f t="shared" si="37"/>
        <v>408</v>
      </c>
      <c r="P397" s="341">
        <f t="shared" si="36"/>
        <v>3195153.3908565431</v>
      </c>
      <c r="S397" t="e">
        <f>+VLOOKUP(C397,CLASIFICACION!$C$5:$G$179,5,0)</f>
        <v>#N/A</v>
      </c>
    </row>
    <row r="398" spans="1:19">
      <c r="A398" s="259" t="s">
        <v>1173</v>
      </c>
      <c r="B398" s="265" t="s">
        <v>389</v>
      </c>
      <c r="C398" s="265" t="s">
        <v>390</v>
      </c>
      <c r="D398" s="266">
        <v>408</v>
      </c>
      <c r="E398" s="287">
        <v>7831.2583109228999</v>
      </c>
      <c r="F398" s="267" t="s">
        <v>622</v>
      </c>
      <c r="G398" s="265" t="s">
        <v>210</v>
      </c>
      <c r="H398" s="265" t="s">
        <v>211</v>
      </c>
      <c r="I398" s="266">
        <v>3195153.39</v>
      </c>
      <c r="J398" s="268">
        <v>408</v>
      </c>
      <c r="K398" s="249"/>
      <c r="L398" s="260"/>
      <c r="M398" s="260"/>
      <c r="N398" s="251"/>
      <c r="O398" s="339">
        <f t="shared" si="37"/>
        <v>408</v>
      </c>
      <c r="P398" s="340">
        <f t="shared" si="36"/>
        <v>3195153.3908565431</v>
      </c>
      <c r="S398" t="e">
        <f>+VLOOKUP(C398,CLASIFICACION!$C$5:$G$179,5,0)</f>
        <v>#N/A</v>
      </c>
    </row>
    <row r="399" spans="1:19">
      <c r="A399" s="259"/>
      <c r="B399" s="256" t="s">
        <v>391</v>
      </c>
      <c r="C399" s="256" t="s">
        <v>392</v>
      </c>
      <c r="D399" s="257">
        <v>-19156239.460000001</v>
      </c>
      <c r="E399" s="300">
        <v>7831.2583109228999</v>
      </c>
      <c r="F399" s="258" t="s">
        <v>622</v>
      </c>
      <c r="G399" s="256" t="s">
        <v>210</v>
      </c>
      <c r="H399" s="256" t="s">
        <v>211</v>
      </c>
      <c r="I399" s="257">
        <v>-150017459477.14999</v>
      </c>
      <c r="J399" s="259" t="e">
        <v>#N/A</v>
      </c>
      <c r="K399" s="263"/>
      <c r="L399" s="260"/>
      <c r="M399" s="260"/>
      <c r="N399" s="261"/>
      <c r="O399" s="339">
        <f t="shared" si="37"/>
        <v>-19156239.460000001</v>
      </c>
      <c r="P399" s="340">
        <f t="shared" si="36"/>
        <v>-150017459477.15421</v>
      </c>
      <c r="S399" t="e">
        <f>+VLOOKUP(C399,CLASIFICACION!$C$5:$G$179,5,0)</f>
        <v>#N/A</v>
      </c>
    </row>
    <row r="400" spans="1:19">
      <c r="A400" s="259"/>
      <c r="B400" s="256" t="s">
        <v>393</v>
      </c>
      <c r="C400" s="256" t="s">
        <v>394</v>
      </c>
      <c r="D400" s="257">
        <v>-17017661.120000001</v>
      </c>
      <c r="E400" s="300">
        <v>7831.2583109228999</v>
      </c>
      <c r="F400" s="258" t="s">
        <v>622</v>
      </c>
      <c r="G400" s="256" t="s">
        <v>210</v>
      </c>
      <c r="H400" s="256" t="s">
        <v>211</v>
      </c>
      <c r="I400" s="257">
        <v>-133269700078.47</v>
      </c>
      <c r="J400" s="259">
        <v>-17017661.119999997</v>
      </c>
      <c r="K400" s="263"/>
      <c r="L400" s="260"/>
      <c r="M400" s="260"/>
      <c r="N400" s="261"/>
      <c r="O400" s="301">
        <f t="shared" si="37"/>
        <v>-17017661.120000001</v>
      </c>
      <c r="P400" s="341">
        <f t="shared" si="36"/>
        <v>-133269700078.46951</v>
      </c>
      <c r="S400" t="e">
        <f>+VLOOKUP(C400,CLASIFICACION!$C$5:$G$179,5,0)</f>
        <v>#N/A</v>
      </c>
    </row>
    <row r="401" spans="1:19">
      <c r="A401" s="259" t="s">
        <v>1173</v>
      </c>
      <c r="B401" s="298" t="s">
        <v>618</v>
      </c>
      <c r="C401" s="299" t="s">
        <v>619</v>
      </c>
      <c r="D401" s="266">
        <v>-2696049.09</v>
      </c>
      <c r="E401" s="287">
        <v>7831.2583109228999</v>
      </c>
      <c r="F401" s="267" t="s">
        <v>622</v>
      </c>
      <c r="G401" s="265" t="s">
        <v>210</v>
      </c>
      <c r="H401" s="265" t="s">
        <v>211</v>
      </c>
      <c r="I401" s="266">
        <v>-21113456842.720001</v>
      </c>
      <c r="J401" s="268">
        <v>-2696049.09</v>
      </c>
      <c r="K401" s="263"/>
      <c r="L401" s="260"/>
      <c r="M401" s="260"/>
      <c r="N401" s="261"/>
      <c r="O401" s="301">
        <f t="shared" si="37"/>
        <v>-2696049.09</v>
      </c>
      <c r="P401" s="341">
        <f t="shared" si="36"/>
        <v>-21113456842.71862</v>
      </c>
      <c r="S401" t="e">
        <f>+VLOOKUP(C401,CLASIFICACION!$C$5:$G$179,5,0)</f>
        <v>#N/A</v>
      </c>
    </row>
    <row r="402" spans="1:19">
      <c r="A402" s="259" t="s">
        <v>1173</v>
      </c>
      <c r="B402" s="265" t="s">
        <v>610</v>
      </c>
      <c r="C402" s="265" t="s">
        <v>611</v>
      </c>
      <c r="D402" s="266">
        <v>-1415596.24</v>
      </c>
      <c r="E402" s="287">
        <v>7831.2583109228999</v>
      </c>
      <c r="F402" s="267" t="s">
        <v>622</v>
      </c>
      <c r="G402" s="265" t="s">
        <v>210</v>
      </c>
      <c r="H402" s="265" t="s">
        <v>211</v>
      </c>
      <c r="I402" s="266">
        <v>-11085899819.41</v>
      </c>
      <c r="J402" s="268">
        <v>-1415596.24</v>
      </c>
      <c r="K402" s="249"/>
      <c r="L402" s="260"/>
      <c r="M402" s="260"/>
      <c r="N402" s="251"/>
      <c r="O402" s="301">
        <f t="shared" si="37"/>
        <v>-1415596.24</v>
      </c>
      <c r="P402" s="341">
        <f t="shared" si="36"/>
        <v>-11085899819.411207</v>
      </c>
      <c r="S402" t="e">
        <f>+VLOOKUP(C402,CLASIFICACION!$C$5:$G$179,5,0)</f>
        <v>#N/A</v>
      </c>
    </row>
    <row r="403" spans="1:19">
      <c r="A403" s="259" t="s">
        <v>1173</v>
      </c>
      <c r="B403" s="265" t="s">
        <v>395</v>
      </c>
      <c r="C403" s="265" t="s">
        <v>396</v>
      </c>
      <c r="D403" s="266">
        <v>-12906015.789999999</v>
      </c>
      <c r="E403" s="287">
        <v>7831.2583109228999</v>
      </c>
      <c r="F403" s="267" t="s">
        <v>622</v>
      </c>
      <c r="G403" s="265" t="s">
        <v>210</v>
      </c>
      <c r="H403" s="265" t="s">
        <v>211</v>
      </c>
      <c r="I403" s="266">
        <v>-101070343416.34</v>
      </c>
      <c r="J403" s="268">
        <v>-12906015.789999999</v>
      </c>
      <c r="K403" s="249"/>
      <c r="L403" s="260"/>
      <c r="M403" s="260"/>
      <c r="N403" s="251"/>
      <c r="O403" s="339">
        <f t="shared" si="37"/>
        <v>-12906015.789999999</v>
      </c>
      <c r="P403" s="340">
        <f t="shared" si="36"/>
        <v>-101070343416.33968</v>
      </c>
      <c r="S403" t="e">
        <f>+VLOOKUP(C403,CLASIFICACION!$C$5:$G$179,5,0)</f>
        <v>#N/A</v>
      </c>
    </row>
    <row r="404" spans="1:19">
      <c r="A404" s="259"/>
      <c r="B404" s="256" t="s">
        <v>397</v>
      </c>
      <c r="C404" s="256" t="s">
        <v>398</v>
      </c>
      <c r="D404" s="257">
        <v>-1214893.19</v>
      </c>
      <c r="E404" s="300">
        <v>7831.2583109228999</v>
      </c>
      <c r="F404" s="258" t="s">
        <v>622</v>
      </c>
      <c r="G404" s="256" t="s">
        <v>210</v>
      </c>
      <c r="H404" s="256" t="s">
        <v>211</v>
      </c>
      <c r="I404" s="257">
        <v>-9514142391.0699997</v>
      </c>
      <c r="J404" s="259">
        <v>-1214893.19</v>
      </c>
      <c r="K404" s="263"/>
      <c r="L404" s="260"/>
      <c r="M404" s="260"/>
      <c r="N404" s="261"/>
      <c r="O404" s="301">
        <f t="shared" si="37"/>
        <v>-1214893.19</v>
      </c>
      <c r="P404" s="341">
        <f t="shared" si="36"/>
        <v>-9514142391.0711327</v>
      </c>
      <c r="S404" t="e">
        <f>+VLOOKUP(C404,CLASIFICACION!$C$5:$G$179,5,0)</f>
        <v>#N/A</v>
      </c>
    </row>
    <row r="405" spans="1:19">
      <c r="A405" s="259" t="s">
        <v>1173</v>
      </c>
      <c r="B405" s="265" t="s">
        <v>399</v>
      </c>
      <c r="C405" s="265" t="s">
        <v>400</v>
      </c>
      <c r="D405" s="266">
        <v>-37715.279999999999</v>
      </c>
      <c r="E405" s="287">
        <v>7831.2583109228999</v>
      </c>
      <c r="F405" s="267" t="s">
        <v>622</v>
      </c>
      <c r="G405" s="265" t="s">
        <v>210</v>
      </c>
      <c r="H405" s="265" t="s">
        <v>211</v>
      </c>
      <c r="I405" s="266">
        <v>-295358099.94999999</v>
      </c>
      <c r="J405" s="268">
        <v>-37715.279999999999</v>
      </c>
      <c r="K405" s="249"/>
      <c r="L405" s="260"/>
      <c r="M405" s="260"/>
      <c r="N405" s="251"/>
      <c r="O405" s="301">
        <f t="shared" si="37"/>
        <v>-37715.279999999999</v>
      </c>
      <c r="P405" s="341">
        <f t="shared" si="36"/>
        <v>-295358099.94878423</v>
      </c>
      <c r="S405" t="e">
        <f>+VLOOKUP(C405,CLASIFICACION!$C$5:$G$179,5,0)</f>
        <v>#N/A</v>
      </c>
    </row>
    <row r="406" spans="1:19">
      <c r="A406" s="259" t="s">
        <v>1173</v>
      </c>
      <c r="B406" s="265" t="s">
        <v>401</v>
      </c>
      <c r="C406" s="265" t="s">
        <v>402</v>
      </c>
      <c r="D406" s="266">
        <v>-66464.66</v>
      </c>
      <c r="E406" s="287">
        <v>7831.2583109228999</v>
      </c>
      <c r="F406" s="267" t="s">
        <v>622</v>
      </c>
      <c r="G406" s="265" t="s">
        <v>210</v>
      </c>
      <c r="H406" s="265" t="s">
        <v>211</v>
      </c>
      <c r="I406" s="266">
        <v>-520501921.00999999</v>
      </c>
      <c r="J406" s="268">
        <v>-66464.66</v>
      </c>
      <c r="K406" s="249"/>
      <c r="L406" s="260"/>
      <c r="M406" s="260"/>
      <c r="N406" s="251"/>
      <c r="O406" s="301">
        <f t="shared" si="37"/>
        <v>-66464.66</v>
      </c>
      <c r="P406" s="341">
        <f t="shared" si="36"/>
        <v>-520501921.00766486</v>
      </c>
      <c r="S406" t="e">
        <f>+VLOOKUP(C406,CLASIFICACION!$C$5:$G$179,5,0)</f>
        <v>#N/A</v>
      </c>
    </row>
    <row r="407" spans="1:19">
      <c r="A407" s="259" t="s">
        <v>1173</v>
      </c>
      <c r="B407" s="265" t="s">
        <v>403</v>
      </c>
      <c r="C407" s="265" t="s">
        <v>404</v>
      </c>
      <c r="D407" s="266">
        <v>-83582.89</v>
      </c>
      <c r="E407" s="287">
        <v>7831.2583109228999</v>
      </c>
      <c r="F407" s="267" t="s">
        <v>622</v>
      </c>
      <c r="G407" s="265" t="s">
        <v>210</v>
      </c>
      <c r="H407" s="265" t="s">
        <v>211</v>
      </c>
      <c r="I407" s="266">
        <v>-654559201.96000004</v>
      </c>
      <c r="J407" s="268">
        <v>-83582.89</v>
      </c>
      <c r="K407" s="249"/>
      <c r="L407" s="260"/>
      <c r="M407" s="260"/>
      <c r="N407" s="251"/>
      <c r="O407" s="301">
        <f t="shared" si="37"/>
        <v>-83582.89</v>
      </c>
      <c r="P407" s="341">
        <f t="shared" si="36"/>
        <v>-654559201.96345448</v>
      </c>
      <c r="S407" t="e">
        <f>+VLOOKUP(C407,CLASIFICACION!$C$5:$G$179,5,0)</f>
        <v>#N/A</v>
      </c>
    </row>
    <row r="408" spans="1:19">
      <c r="A408" s="259" t="s">
        <v>1173</v>
      </c>
      <c r="B408" s="265" t="s">
        <v>405</v>
      </c>
      <c r="C408" s="265" t="s">
        <v>406</v>
      </c>
      <c r="D408" s="266">
        <v>-1027130.36</v>
      </c>
      <c r="E408" s="287">
        <v>7831.2583109228999</v>
      </c>
      <c r="F408" s="267" t="s">
        <v>622</v>
      </c>
      <c r="G408" s="265" t="s">
        <v>210</v>
      </c>
      <c r="H408" s="265" t="s">
        <v>211</v>
      </c>
      <c r="I408" s="266">
        <v>-8043723168.1499996</v>
      </c>
      <c r="J408" s="268">
        <v>-1027130.36</v>
      </c>
      <c r="K408" s="249"/>
      <c r="L408" s="260"/>
      <c r="M408" s="260"/>
      <c r="N408" s="251"/>
      <c r="O408" s="339">
        <f t="shared" si="37"/>
        <v>-1027130.36</v>
      </c>
      <c r="P408" s="340">
        <f t="shared" si="36"/>
        <v>-8043723168.1512299</v>
      </c>
      <c r="S408" t="e">
        <f>+VLOOKUP(C408,CLASIFICACION!$C$5:$G$179,5,0)</f>
        <v>#N/A</v>
      </c>
    </row>
    <row r="409" spans="1:19">
      <c r="A409" s="259"/>
      <c r="B409" s="256" t="s">
        <v>407</v>
      </c>
      <c r="C409" s="256" t="s">
        <v>408</v>
      </c>
      <c r="D409" s="257">
        <v>-314350.09000000003</v>
      </c>
      <c r="E409" s="300">
        <v>7831.2583109228999</v>
      </c>
      <c r="F409" s="258" t="s">
        <v>622</v>
      </c>
      <c r="G409" s="256" t="s">
        <v>210</v>
      </c>
      <c r="H409" s="256" t="s">
        <v>211</v>
      </c>
      <c r="I409" s="257">
        <v>-2461756754.8499999</v>
      </c>
      <c r="J409" s="259">
        <v>-314350.08999999997</v>
      </c>
      <c r="K409" s="263"/>
      <c r="L409" s="260"/>
      <c r="M409" s="260"/>
      <c r="N409" s="261"/>
      <c r="O409" s="301">
        <f t="shared" si="37"/>
        <v>-314350.09000000003</v>
      </c>
      <c r="P409" s="341">
        <f t="shared" si="36"/>
        <v>-2461756754.851862</v>
      </c>
      <c r="S409" t="e">
        <f>+VLOOKUP(C409,CLASIFICACION!$C$5:$G$179,5,0)</f>
        <v>#N/A</v>
      </c>
    </row>
    <row r="410" spans="1:19">
      <c r="A410" s="259" t="s">
        <v>1173</v>
      </c>
      <c r="B410" s="298" t="s">
        <v>628</v>
      </c>
      <c r="C410" s="298" t="s">
        <v>626</v>
      </c>
      <c r="D410" s="266">
        <v>-3573.12</v>
      </c>
      <c r="E410" s="287">
        <v>7831.2583109228999</v>
      </c>
      <c r="F410" s="267" t="s">
        <v>622</v>
      </c>
      <c r="G410" s="265" t="s">
        <v>210</v>
      </c>
      <c r="H410" s="265" t="s">
        <v>211</v>
      </c>
      <c r="I410" s="266">
        <v>-27982025.699999999</v>
      </c>
      <c r="J410" s="268">
        <v>-3573.12</v>
      </c>
      <c r="K410" s="263"/>
      <c r="L410" s="260"/>
      <c r="M410" s="260"/>
      <c r="N410" s="261"/>
      <c r="O410" s="301">
        <f t="shared" si="37"/>
        <v>-3573.12</v>
      </c>
      <c r="P410" s="341">
        <f t="shared" si="36"/>
        <v>-27982025.69592483</v>
      </c>
      <c r="S410" t="e">
        <f>+VLOOKUP(C410,CLASIFICACION!$C$5:$G$179,5,0)</f>
        <v>#N/A</v>
      </c>
    </row>
    <row r="411" spans="1:19">
      <c r="A411" s="259" t="s">
        <v>1173</v>
      </c>
      <c r="B411" s="298" t="s">
        <v>409</v>
      </c>
      <c r="C411" s="298" t="s">
        <v>410</v>
      </c>
      <c r="D411" s="266">
        <v>-46306.26</v>
      </c>
      <c r="E411" s="287">
        <v>7831.2583109228999</v>
      </c>
      <c r="F411" s="267" t="s">
        <v>622</v>
      </c>
      <c r="G411" s="265" t="s">
        <v>210</v>
      </c>
      <c r="H411" s="265" t="s">
        <v>211</v>
      </c>
      <c r="I411" s="266">
        <v>-362636283.47000003</v>
      </c>
      <c r="J411" s="268">
        <v>-46306.26</v>
      </c>
      <c r="K411" s="263"/>
      <c r="L411" s="260"/>
      <c r="M411" s="260"/>
      <c r="N411" s="261"/>
      <c r="O411" s="301">
        <f t="shared" si="37"/>
        <v>-46306.26</v>
      </c>
      <c r="P411" s="341">
        <f t="shared" si="36"/>
        <v>-362636283.47275668</v>
      </c>
      <c r="S411" t="e">
        <f>+VLOOKUP(C411,CLASIFICACION!$C$5:$G$179,5,0)</f>
        <v>#N/A</v>
      </c>
    </row>
    <row r="412" spans="1:19">
      <c r="A412" s="259" t="s">
        <v>1173</v>
      </c>
      <c r="B412" s="298" t="s">
        <v>629</v>
      </c>
      <c r="C412" s="298" t="s">
        <v>627</v>
      </c>
      <c r="D412" s="266">
        <v>-6228.63</v>
      </c>
      <c r="E412" s="287">
        <v>7831.2583109228999</v>
      </c>
      <c r="F412" s="267" t="s">
        <v>622</v>
      </c>
      <c r="G412" s="265" t="s">
        <v>210</v>
      </c>
      <c r="H412" s="265" t="s">
        <v>211</v>
      </c>
      <c r="I412" s="266">
        <v>-48778010.450000003</v>
      </c>
      <c r="J412" s="268">
        <v>-6228.63</v>
      </c>
      <c r="K412" s="249"/>
      <c r="L412" s="260"/>
      <c r="M412" s="260"/>
      <c r="N412" s="251"/>
      <c r="O412" s="301">
        <f t="shared" si="37"/>
        <v>-6228.63</v>
      </c>
      <c r="P412" s="341">
        <f t="shared" si="36"/>
        <v>-48778010.453163706</v>
      </c>
      <c r="S412" t="e">
        <f>+VLOOKUP(C412,CLASIFICACION!$C$5:$G$179,5,0)</f>
        <v>#N/A</v>
      </c>
    </row>
    <row r="413" spans="1:19">
      <c r="A413" s="259" t="s">
        <v>1173</v>
      </c>
      <c r="B413" s="298" t="s">
        <v>411</v>
      </c>
      <c r="C413" s="298" t="s">
        <v>412</v>
      </c>
      <c r="D413" s="266">
        <v>-258242.08</v>
      </c>
      <c r="E413" s="287">
        <v>7831.2583109228999</v>
      </c>
      <c r="F413" s="267" t="s">
        <v>622</v>
      </c>
      <c r="G413" s="265" t="s">
        <v>210</v>
      </c>
      <c r="H413" s="265" t="s">
        <v>211</v>
      </c>
      <c r="I413" s="266">
        <v>-2022360435.23</v>
      </c>
      <c r="J413" s="268">
        <v>-258242.08</v>
      </c>
      <c r="K413" s="249"/>
      <c r="L413" s="260"/>
      <c r="M413" s="260"/>
      <c r="N413" s="251"/>
      <c r="O413" s="339">
        <f t="shared" si="37"/>
        <v>-258242.08</v>
      </c>
      <c r="P413" s="340">
        <f t="shared" si="36"/>
        <v>-2022360435.2300162</v>
      </c>
      <c r="S413" t="e">
        <f>+VLOOKUP(C413,CLASIFICACION!$C$5:$G$179,5,0)</f>
        <v>#N/A</v>
      </c>
    </row>
    <row r="414" spans="1:19">
      <c r="A414" s="259"/>
      <c r="B414" s="256" t="s">
        <v>413</v>
      </c>
      <c r="C414" s="256" t="s">
        <v>414</v>
      </c>
      <c r="D414" s="257">
        <v>-609335.06000000006</v>
      </c>
      <c r="E414" s="300">
        <v>7831.2583109228999</v>
      </c>
      <c r="F414" s="258" t="s">
        <v>622</v>
      </c>
      <c r="G414" s="256" t="s">
        <v>210</v>
      </c>
      <c r="H414" s="256" t="s">
        <v>211</v>
      </c>
      <c r="I414" s="257">
        <v>-4771860252.7600002</v>
      </c>
      <c r="J414" s="259">
        <v>-609335.05999999994</v>
      </c>
      <c r="K414" s="263"/>
      <c r="L414" s="260"/>
      <c r="M414" s="260"/>
      <c r="N414" s="261"/>
      <c r="O414" s="301">
        <f t="shared" si="37"/>
        <v>-609335.06000000006</v>
      </c>
      <c r="P414" s="341">
        <f t="shared" si="36"/>
        <v>-4771860252.7617044</v>
      </c>
      <c r="S414" t="e">
        <f>+VLOOKUP(C414,CLASIFICACION!$C$5:$G$179,5,0)</f>
        <v>#N/A</v>
      </c>
    </row>
    <row r="415" spans="1:19">
      <c r="A415" s="259" t="s">
        <v>1173</v>
      </c>
      <c r="B415" s="265" t="s">
        <v>415</v>
      </c>
      <c r="C415" s="265" t="s">
        <v>416</v>
      </c>
      <c r="D415" s="266">
        <v>-94704.24</v>
      </c>
      <c r="E415" s="287">
        <v>7831.2583109228999</v>
      </c>
      <c r="F415" s="267" t="s">
        <v>622</v>
      </c>
      <c r="G415" s="265" t="s">
        <v>210</v>
      </c>
      <c r="H415" s="265" t="s">
        <v>211</v>
      </c>
      <c r="I415" s="266">
        <v>-741653366.58000004</v>
      </c>
      <c r="J415" s="268">
        <v>-94704.24</v>
      </c>
      <c r="K415" s="249"/>
      <c r="L415" s="260"/>
      <c r="M415" s="260"/>
      <c r="N415" s="251"/>
      <c r="O415" s="301">
        <f t="shared" si="37"/>
        <v>-94704.24</v>
      </c>
      <c r="P415" s="341">
        <f t="shared" si="36"/>
        <v>-741653366.57963693</v>
      </c>
      <c r="S415" t="e">
        <f>+VLOOKUP(C415,CLASIFICACION!$C$5:$G$179,5,0)</f>
        <v>#N/A</v>
      </c>
    </row>
    <row r="416" spans="1:19">
      <c r="A416" s="259" t="s">
        <v>1173</v>
      </c>
      <c r="B416" s="265" t="s">
        <v>417</v>
      </c>
      <c r="C416" s="265" t="s">
        <v>418</v>
      </c>
      <c r="D416" s="266">
        <v>-1350.67</v>
      </c>
      <c r="E416" s="287">
        <v>7831.2583109228999</v>
      </c>
      <c r="F416" s="267" t="s">
        <v>622</v>
      </c>
      <c r="G416" s="265" t="s">
        <v>210</v>
      </c>
      <c r="H416" s="265" t="s">
        <v>211</v>
      </c>
      <c r="I416" s="266">
        <v>-10577445.66</v>
      </c>
      <c r="J416" s="268">
        <v>-1350.67</v>
      </c>
      <c r="K416" s="249"/>
      <c r="L416" s="260"/>
      <c r="M416" s="260"/>
      <c r="N416" s="251"/>
      <c r="O416" s="301">
        <f t="shared" si="37"/>
        <v>-1350.67</v>
      </c>
      <c r="P416" s="341">
        <f t="shared" si="36"/>
        <v>-10577445.662814233</v>
      </c>
      <c r="S416" t="e">
        <f>+VLOOKUP(C416,CLASIFICACION!$C$5:$G$179,5,0)</f>
        <v>#N/A</v>
      </c>
    </row>
    <row r="417" spans="1:19">
      <c r="A417" s="259" t="s">
        <v>1173</v>
      </c>
      <c r="B417" s="265" t="s">
        <v>419</v>
      </c>
      <c r="C417" s="265" t="s">
        <v>420</v>
      </c>
      <c r="D417" s="266">
        <v>1842.77</v>
      </c>
      <c r="E417" s="287">
        <v>7831.2583109228999</v>
      </c>
      <c r="F417" s="267" t="s">
        <v>622</v>
      </c>
      <c r="G417" s="265" t="s">
        <v>210</v>
      </c>
      <c r="H417" s="265" t="s">
        <v>211</v>
      </c>
      <c r="I417" s="266">
        <v>14431207.880000001</v>
      </c>
      <c r="J417" s="268">
        <v>1842.77</v>
      </c>
      <c r="K417" s="249"/>
      <c r="L417" s="260"/>
      <c r="M417" s="260"/>
      <c r="N417" s="251"/>
      <c r="O417" s="301">
        <f t="shared" si="37"/>
        <v>1842.77</v>
      </c>
      <c r="P417" s="341">
        <f t="shared" si="36"/>
        <v>14431207.877619391</v>
      </c>
      <c r="S417" t="e">
        <f>+VLOOKUP(C417,CLASIFICACION!$C$5:$G$179,5,0)</f>
        <v>#N/A</v>
      </c>
    </row>
    <row r="418" spans="1:19">
      <c r="A418" s="259" t="s">
        <v>1173</v>
      </c>
      <c r="B418" s="265" t="s">
        <v>421</v>
      </c>
      <c r="C418" s="265" t="s">
        <v>422</v>
      </c>
      <c r="D418" s="266">
        <v>-35450.199999999997</v>
      </c>
      <c r="E418" s="287">
        <v>7831.2583109228999</v>
      </c>
      <c r="F418" s="267" t="s">
        <v>622</v>
      </c>
      <c r="G418" s="265" t="s">
        <v>210</v>
      </c>
      <c r="H418" s="265" t="s">
        <v>211</v>
      </c>
      <c r="I418" s="266">
        <v>-277619673.37</v>
      </c>
      <c r="J418" s="268">
        <v>-35450.199999999997</v>
      </c>
      <c r="K418" s="249"/>
      <c r="L418" s="260"/>
      <c r="M418" s="260"/>
      <c r="N418" s="251"/>
      <c r="O418" s="301">
        <f t="shared" si="37"/>
        <v>-35450.199999999997</v>
      </c>
      <c r="P418" s="341">
        <f t="shared" si="36"/>
        <v>-277619673.37387896</v>
      </c>
      <c r="S418" t="e">
        <f>+VLOOKUP(C418,CLASIFICACION!$C$5:$G$179,5,0)</f>
        <v>#N/A</v>
      </c>
    </row>
    <row r="419" spans="1:19">
      <c r="A419" s="259" t="s">
        <v>1173</v>
      </c>
      <c r="B419" s="265" t="s">
        <v>423</v>
      </c>
      <c r="C419" s="265" t="s">
        <v>424</v>
      </c>
      <c r="D419" s="266">
        <v>-479672.72</v>
      </c>
      <c r="E419" s="287">
        <v>7831.2583109228999</v>
      </c>
      <c r="F419" s="267" t="s">
        <v>622</v>
      </c>
      <c r="G419" s="265" t="s">
        <v>210</v>
      </c>
      <c r="H419" s="265" t="s">
        <v>211</v>
      </c>
      <c r="I419" s="266">
        <v>-3756440975.02</v>
      </c>
      <c r="J419" s="268">
        <v>-479672.72</v>
      </c>
      <c r="K419" s="249"/>
      <c r="L419" s="260"/>
      <c r="M419" s="260"/>
      <c r="N419" s="251"/>
      <c r="O419" s="262">
        <v>-479672.72</v>
      </c>
      <c r="P419" s="263">
        <v>-3756440975.0229931</v>
      </c>
      <c r="S419" t="e">
        <f>+VLOOKUP(C419,CLASIFICACION!$C$5:$G$179,5,0)</f>
        <v>#N/A</v>
      </c>
    </row>
    <row r="420" spans="1:19">
      <c r="A420" s="248"/>
      <c r="B420" s="248"/>
      <c r="C420" s="248"/>
      <c r="D420" s="248"/>
      <c r="E420" s="248"/>
      <c r="F420" s="248"/>
      <c r="G420" s="248"/>
      <c r="H420" s="248"/>
      <c r="I420" s="248"/>
      <c r="J420" s="248"/>
      <c r="K420" s="249"/>
      <c r="L420" s="250"/>
      <c r="M420" s="250"/>
      <c r="N420" s="251"/>
      <c r="O420" s="248"/>
      <c r="P420" s="249"/>
    </row>
    <row r="421" spans="1:19">
      <c r="A421" s="248"/>
      <c r="B421" s="248"/>
      <c r="C421" s="248"/>
      <c r="D421" s="248"/>
      <c r="E421" s="248"/>
      <c r="F421" s="248"/>
      <c r="G421" s="248"/>
      <c r="H421" s="248"/>
      <c r="I421" s="248"/>
      <c r="J421" s="248"/>
      <c r="K421" s="249"/>
      <c r="L421" s="250">
        <f>SUM(L7:L420)</f>
        <v>1854686.25</v>
      </c>
      <c r="M421" s="250">
        <f>SUM(M7:M420)</f>
        <v>1854686.2480000001</v>
      </c>
      <c r="N421" s="251"/>
      <c r="O421" s="248"/>
      <c r="P421" s="249"/>
    </row>
    <row r="422" spans="1:19">
      <c r="E422" t="s">
        <v>623</v>
      </c>
      <c r="F422">
        <f>+SUMIF(A:A,E422,D:D)</f>
        <v>0</v>
      </c>
      <c r="M422" s="210">
        <f>+M421-L421</f>
        <v>-1.999999862164259E-3</v>
      </c>
    </row>
    <row r="423" spans="1:19">
      <c r="E423" t="s">
        <v>438</v>
      </c>
      <c r="F423">
        <f>+SUMIF(A:A,E423,D:D)</f>
        <v>0</v>
      </c>
    </row>
    <row r="424" spans="1:19">
      <c r="E424" t="s">
        <v>439</v>
      </c>
      <c r="F424">
        <f>+SUMIF(A:A,E424,D:D)</f>
        <v>0</v>
      </c>
    </row>
    <row r="425" spans="1:19">
      <c r="F425">
        <f>SUM(F422:F424)</f>
        <v>0</v>
      </c>
    </row>
    <row r="427" spans="1:19">
      <c r="E427" t="s">
        <v>42</v>
      </c>
      <c r="F427">
        <f>+SUMIF(A:A,E427,D:D)</f>
        <v>0</v>
      </c>
    </row>
    <row r="428" spans="1:19">
      <c r="E428" t="s">
        <v>46</v>
      </c>
      <c r="F428">
        <f>+SUMIF(A:A,E428,D:D)</f>
        <v>0</v>
      </c>
    </row>
    <row r="429" spans="1:19">
      <c r="F429">
        <f>SUM(F427:F428)</f>
        <v>0</v>
      </c>
    </row>
  </sheetData>
  <mergeCells count="1">
    <mergeCell ref="L5:M5"/>
  </mergeCells>
  <conditionalFormatting sqref="B1:B383 B385:B1048576">
    <cfRule type="duplicateValues" dxfId="0" priority="1"/>
  </conditionalFormatting>
  <pageMargins left="0.7" right="0.7" top="0.75" bottom="0.75" header="0.3" footer="0.3"/>
  <pageSetup orientation="portrait"/>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RbP3W8/YSne0RzPZaho/XaIrYVSQQXjjleYCNSI/+H0=</DigestValue>
    </Reference>
    <Reference Type="http://www.w3.org/2000/09/xmldsig#Object" URI="#idOfficeObject">
      <DigestMethod Algorithm="http://www.w3.org/2001/04/xmlenc#sha256"/>
      <DigestValue>ph9fsfu0+JKoB67gwYofhSgdWX+jnaMg5JseSoDfRPc=</DigestValue>
    </Reference>
    <Reference Type="http://uri.etsi.org/01903#SignedProperties" URI="#idSignedProperties">
      <Transforms>
        <Transform Algorithm="http://www.w3.org/TR/2001/REC-xml-c14n-20010315"/>
      </Transforms>
      <DigestMethod Algorithm="http://www.w3.org/2001/04/xmlenc#sha256"/>
      <DigestValue>Y2dPaAc3XWS4D09BmSp46UesCk/8CcUUnOYwubAMjK4=</DigestValue>
    </Reference>
  </SignedInfo>
  <SignatureValue>AKeQWRH/SGCEpkqBP37CuSsvvut+D7IGPK9/Itf0utHLDbBlRKgQTBMsHNqlRN+oOW856DZDNtAp
FWAMEjHJ5bBk4pmn4abh9mG4SurgmxLPKHCMg++Im64BXVYyZm0mVk0+u5rXyPej/VVz9tWW+2cC
Tm9k2x2JkvJB+JLR0ZQP5c9XydiPDU75nMbhqx9UCV4ydKOQaTEG22qI/IqaTFhqBV7aCSy2stG/
F1PY6QCuriozEIUdwu93ENWrC54MFICIvvDW/LGsalLklu8h/H2EMxjiWIhYDB1N17nTVtkRVcvH
9EBnKEr7v6FFr8w7Oz4fV90UekxWSbj30ScrPg==</SignatureValue>
  <KeyInfo>
    <X509Data>
      <X509Certificate>MIIInjCCBoagAwIBAgIISEZKgLw5dK8wDQYJKoZIhvcNAQELBQAwWjEaMBgGA1UEAwwRQ0EtRE9DVU1FTlRBIFMuQS4xFjAUBgNVBAUTDVJVQzgwMDUwMTcyLTExFzAVBgNVBAoMDkRPQ1VNRU5UQSBTLkEuMQswCQYDVQQGEwJQWTAeFw0yMzA5MDcyMTEwMDBaFw0yNTA5MDYyMTEwMDBaMIHDMSgwJgYDVQQDDB9MVUlTIEFMQkVSVE8gU0FSVE9SSU8gQ1JJU1RBTERPMRIwEAYDVQQFEwlDSTIzNTcyODExFTATBgNVBCoMDExVSVMgQUxCRVJUTzEbMBkGA1UEBAwSU0FSVE9SSU8gQ1JJU1RBTERPMQswCQYDVQQLDAJGMjE1MDMGA1UECgwsQ0VSVElGSUNBRE8gQ1VBTElGSUNBRE8gREUgRklSTUEgRUxFQ1RST05JQ0ExCzAJBgNVBAYTAlBZMIIBIjANBgkqhkiG9w0BAQEFAAOCAQ8AMIIBCgKCAQEAsoozQzyBMZLbKCO3HEt9JMPVxDpffFUuT7QE1ZAs7P1DtNP2hK0NJLDTiTHZexAvSL0hW6U9qAVe3c+yQvoW3DJVfTHOEiqIIoZxpDv0r1zsu++72w1khPwQsFGt+UxFX4UNeyT+s0yeteBvgDcykyX2IgQoLwUBDb2v9Ip73n6xl4BZKT5K331z4e78JfHm3n5D67Uxx7xpKarqQuGqkjCL7BTMjySjovTbK0u2cd3L8s9P0Qfb7lUFufZRfhy916nNpn45SkIQGDSL2xmC9UMOZVMczmb0VBQVAw2zLBXNnmVhGd4Dg3347M50Xx5/4BrJS63sGaY0KeX3dI57FQIDAQABo4ID/DCCA/gwDAYDVR0TAQH/BAIwADAfBgNVHSMEGDAWgBShPYUrzdgslh85AgyfUztY2JULezCBlAYIKwYBBQUHAQEEgYcwgYQwVQYIKwYBBQUHMAKGSWh0dHBzOi8vd3d3LmRpZ2l0by5jb20ucHkvdXBsb2Fkcy9jZXJ0aWZpY2Fkby1kb2N1bWVudGEtc2EtMTUzNTExNzc3MS5jcnQwKwYIKwYBBQUHMAGGH2h0dHBzOi8vd3d3LmRpZ2l0by5jb20ucHkvb2NzcC8wXwYDVR0RBFgwVoEobHVpcy5zYXJ0b3Jpb0ByZWdpb25hbGNhc2FkZWJvbH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KMi4P5DrD6TvnrdJzLKnJvfauzcMA4GA1UdDwEB/wQEAwIF4DANBgkqhkiG9w0BAQsFAAOCAgEAiLTeKkjDzweXqFx6slQBDehFAAZVlmqp+YhFW7vP8iJZQ58BKc+nzRROmTL2iXduC+Aw8dJX2vuEzieyjoCpXkvkyCqVkFxuEK3IHMRINt7aOgJaYwxBvSR8Luj8jQYWblmNHx2jQPVX2yFoTj4PL4i0/11Nu+TcN0SBxZ1BYbAGzX8R4EzXU5r0OGSDhl1FrGlJgvncPCdCg8Y+akxLdXiLigcde+NwuPGW6GWAy66mjWYLPs7Mybxw5Xk/meNceGy/TNY70LYFw82d6463jgkBIcD39EiQBWkw+0TQStY+h4g6xcvtAB8vvvPCMPa0hbXzJAvZv5SBy81oaG/QW7RHB5QAyZR+MrHJYb0yVXS2MAC9GWSjyHGCcagdaK21+V7idk1XAmGC8SQvwIRpMaH2BYAldq1pBdBDRIGqTIQTvB7pcQj2AePjW6Ti1vjmLenHL9g6SBZMN6NjNQ1ZzlF9lXFuPQOfkfy4OYvmkguuEDcTGliKwR1hznIjy6IuoagH3lNIHpIQDB6aivQeYPsJKrIoSp1kO1vZgFv6hdGKYdBphDdayW9jBQ1zMO4C/nrA58TmwI5pImIT8IP9J+keFdxaSlJx2FXnSrA6wHYyXxtVPwyhHmp+oM1yYvupbFwBuJv35b9iCoGikGsbdrC+ErbPR+d5L2TQOo6TBi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wp9KSbLz72Z8LNKHoIFRgYZn/gGooGJwhzyC1XN9hnQ=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drawing1.xml?ContentType=application/vnd.openxmlformats-officedocument.drawing+xml">
        <DigestMethod Algorithm="http://www.w3.org/2001/04/xmlenc#sha256"/>
        <DigestValue>N44EfJithQ4CyrSHOY+mFKl3esrQV3hwmXltA5w4PY8=</DigestValue>
      </Reference>
      <Reference URI="/xl/drawings/drawing2.xml?ContentType=application/vnd.openxmlformats-officedocument.drawing+xml">
        <DigestMethod Algorithm="http://www.w3.org/2001/04/xmlenc#sha256"/>
        <DigestValue>RHPDmMXG2f514I9DfLYCVXnx/8807i8b3PiQMzglhGI=</DigestValue>
      </Reference>
      <Reference URI="/xl/drawings/drawing3.xml?ContentType=application/vnd.openxmlformats-officedocument.drawing+xml">
        <DigestMethod Algorithm="http://www.w3.org/2001/04/xmlenc#sha256"/>
        <DigestValue>NGDGQdu0zkeHF2q3ZWx/jzhYEQZxjVvpHt0tXaglKV8=</DigestValue>
      </Reference>
      <Reference URI="/xl/drawings/drawing4.xml?ContentType=application/vnd.openxmlformats-officedocument.drawing+xml">
        <DigestMethod Algorithm="http://www.w3.org/2001/04/xmlenc#sha256"/>
        <DigestValue>k1jk41buNKfn09/ojMuSGgqMqkLbCnpeXvmJVFFvyPE=</DigestValue>
      </Reference>
      <Reference URI="/xl/drawings/drawing5.xml?ContentType=application/vnd.openxmlformats-officedocument.drawing+xml">
        <DigestMethod Algorithm="http://www.w3.org/2001/04/xmlenc#sha256"/>
        <DigestValue>/ZPndz/oDaVZWZ7lVRHs2+3jIBr6uniIJuYSqi4JNNg=</DigestValue>
      </Reference>
      <Reference URI="/xl/drawings/drawing6.xml?ContentType=application/vnd.openxmlformats-officedocument.drawing+xml">
        <DigestMethod Algorithm="http://www.w3.org/2001/04/xmlenc#sha256"/>
        <DigestValue>BgsE6I6Hdc63EtXmrxEYDsAY6FLjt7qKRWndopXdyWA=</DigestValue>
      </Reference>
      <Reference URI="/xl/drawings/drawing7.xml?ContentType=application/vnd.openxmlformats-officedocument.drawing+xml">
        <DigestMethod Algorithm="http://www.w3.org/2001/04/xmlenc#sha256"/>
        <DigestValue>zx28u+MFF7zbaKhu28fGZGfCLoE3JYAKtEln5ymL2Do=</DigestValue>
      </Reference>
      <Reference URI="/xl/media/image1.png?ContentType=image/png">
        <DigestMethod Algorithm="http://www.w3.org/2001/04/xmlenc#sha256"/>
        <DigestValue>vc1YlKlzuC/u44NHpy+cN+k7Ddo8axQRlGovNAyLBJk=</DigestValue>
      </Reference>
      <Reference URI="/xl/media/image2.png?ContentType=image/png">
        <DigestMethod Algorithm="http://www.w3.org/2001/04/xmlenc#sha256"/>
        <DigestValue>plkDZ9CnT/Pv5ZIhZTtBGYTaLs1pvjnPXTVQXWN1k8Q=</DigestValue>
      </Reference>
      <Reference URI="/xl/printerSettings/printerSettings1.bin?ContentType=application/vnd.openxmlformats-officedocument.spreadsheetml.printerSettings">
        <DigestMethod Algorithm="http://www.w3.org/2001/04/xmlenc#sha256"/>
        <DigestValue>RM7vSymHedknyL9ZBPKS3Yj8NE0Llp11CVmFELOZK6E=</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qVZqZMlSb9eBjkUv2GgUVGrc2Ai0SwDAAJNjVG7l3nA=</DigestValue>
      </Reference>
      <Reference URI="/xl/printerSettings/printerSettings12.bin?ContentType=application/vnd.openxmlformats-officedocument.spreadsheetml.printerSettings">
        <DigestMethod Algorithm="http://www.w3.org/2001/04/xmlenc#sha256"/>
        <DigestValue>ZVxXhJn6XmjT/m1Dw2UhwYZPVXYMSYE+DUFTlsgHV4s=</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GyyR84UYFfbFvVrs+ip9vPggIMAXC0nxkmeUVNsGxCc=</DigestValue>
      </Reference>
      <Reference URI="/xl/printerSettings/printerSettings16.bin?ContentType=application/vnd.openxmlformats-officedocument.spreadsheetml.printerSettings">
        <DigestMethod Algorithm="http://www.w3.org/2001/04/xmlenc#sha256"/>
        <DigestValue>vgaglTYY8ldDI3np+fkDPkAMI9Om5H1Khp+orjrXFAQ=</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aKO8XWThzgvGlTVSu23kX37OoqtKGS6PBUkmhsicI1Y=</DigestValue>
      </Reference>
      <Reference URI="/xl/printerSettings/printerSettings19.bin?ContentType=application/vnd.openxmlformats-officedocument.spreadsheetml.printerSettings">
        <DigestMethod Algorithm="http://www.w3.org/2001/04/xmlenc#sha256"/>
        <DigestValue>TRrCOIAvgyay9+dOHANtMRhI4Mlj24DaFIyKQoKcdPw=</DigestValue>
      </Reference>
      <Reference URI="/xl/printerSettings/printerSettings2.bin?ContentType=application/vnd.openxmlformats-officedocument.spreadsheetml.printerSettings">
        <DigestMethod Algorithm="http://www.w3.org/2001/04/xmlenc#sha256"/>
        <DigestValue>aKO8XWThzgvGlTVSu23kX37OoqtKGS6PBUkmhsicI1Y=</DigestValue>
      </Reference>
      <Reference URI="/xl/printerSettings/printerSettings20.bin?ContentType=application/vnd.openxmlformats-officedocument.spreadsheetml.printerSettings">
        <DigestMethod Algorithm="http://www.w3.org/2001/04/xmlenc#sha256"/>
        <DigestValue>hqnMLvZ6XBY2fH1KhK00vJXWuxlSZRWkoKrdKDrIF2Q=</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qVZqZMlSb9eBjkUv2GgUVGrc2Ai0SwDAAJNjVG7l3nA=</DigestValue>
      </Reference>
      <Reference URI="/xl/printerSettings/printerSettings26.bin?ContentType=application/vnd.openxmlformats-officedocument.spreadsheetml.printerSettings">
        <DigestMethod Algorithm="http://www.w3.org/2001/04/xmlenc#sha256"/>
        <DigestValue>OGD3iF2+l78gTInlDCWFPycZVuHBpUE02raJ/Wr5XCI=</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aKO8XWThzgvGlTVSu23kX37OoqtKGS6PBUkmhsicI1Y=</DigestValue>
      </Reference>
      <Reference URI="/xl/printerSettings/printerSettings29.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30.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TRrCOIAvgyay9+dOHANtMRhI4Mlj24DaFIyKQoKcdPw=</DigestValue>
      </Reference>
      <Reference URI="/xl/printerSettings/printerSettings8.bin?ContentType=application/vnd.openxmlformats-officedocument.spreadsheetml.printerSettings">
        <DigestMethod Algorithm="http://www.w3.org/2001/04/xmlenc#sha256"/>
        <DigestValue>BCq9O5HHwm91X0cDGi4bjZg0oXnSgv7WGiCfkpesuIU=</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1ZLWFcTgD0dLNkm2axlCnGTF+KcKw5dW+LPdfe1HwJk=</DigestValue>
      </Reference>
      <Reference URI="/xl/styles.xml?ContentType=application/vnd.openxmlformats-officedocument.spreadsheetml.styles+xml">
        <DigestMethod Algorithm="http://www.w3.org/2001/04/xmlenc#sha256"/>
        <DigestValue>SuYK9U1zXLNrpSnHVuxvbJQXyc4WZABta7C8JsYpzTo=</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PPSpod//K/g2zhFNQysIQKFVzouafRRXT4qzvFMwdRQ=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Zz0eiQOwxucXNEak9wvmMQNoIP3ChnFeqaa9hpxgxoU=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Vfwd3q6JoZRQl4XRQYCrXci0hbexTcx8ktmX1ddPPBQ=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8p06WvhogJH6kNvXKVH64MTRvxiVeyq7c5FWuQt+VUY=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am/C66L4TyPLpsDXzfUXJ9R+xUgoos9pCU3AQ6WmuIg=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Cp9PA/EMUCmFN0rjs+ZKFhODDEGzJl8Ch1IdmuYTIUc=</DigestValue>
      </Reference>
      <Reference URI="/xl/worksheets/sheet1.xml?ContentType=application/vnd.openxmlformats-officedocument.spreadsheetml.worksheet+xml">
        <DigestMethod Algorithm="http://www.w3.org/2001/04/xmlenc#sha256"/>
        <DigestValue>sUgGsJ3RYu3g1LDVpTJmMXBfJ3+MduApaSrRNQGV5uc=</DigestValue>
      </Reference>
      <Reference URI="/xl/worksheets/sheet2.xml?ContentType=application/vnd.openxmlformats-officedocument.spreadsheetml.worksheet+xml">
        <DigestMethod Algorithm="http://www.w3.org/2001/04/xmlenc#sha256"/>
        <DigestValue>8CaFUACRIodsCxOiIo2HthBp9q8AOKN2lI7NFXFypBs=</DigestValue>
      </Reference>
      <Reference URI="/xl/worksheets/sheet3.xml?ContentType=application/vnd.openxmlformats-officedocument.spreadsheetml.worksheet+xml">
        <DigestMethod Algorithm="http://www.w3.org/2001/04/xmlenc#sha256"/>
        <DigestValue>ddP1rfKiEVxkiveoWHJvmL6LPbiv0j33xuRO4ZTUjGA=</DigestValue>
      </Reference>
      <Reference URI="/xl/worksheets/sheet4.xml?ContentType=application/vnd.openxmlformats-officedocument.spreadsheetml.worksheet+xml">
        <DigestMethod Algorithm="http://www.w3.org/2001/04/xmlenc#sha256"/>
        <DigestValue>84kB0V94A6kKS36CVn+ZJXNDVjWukEtes3sTlBkrF6E=</DigestValue>
      </Reference>
      <Reference URI="/xl/worksheets/sheet5.xml?ContentType=application/vnd.openxmlformats-officedocument.spreadsheetml.worksheet+xml">
        <DigestMethod Algorithm="http://www.w3.org/2001/04/xmlenc#sha256"/>
        <DigestValue>EWAYFJ4fvchvhhW4ANnBl1Zhp+H5mDXc0sngqetu5J8=</DigestValue>
      </Reference>
      <Reference URI="/xl/worksheets/sheet6.xml?ContentType=application/vnd.openxmlformats-officedocument.spreadsheetml.worksheet+xml">
        <DigestMethod Algorithm="http://www.w3.org/2001/04/xmlenc#sha256"/>
        <DigestValue>sBvVEaVjyPqurx0jm4r3vsdtdPb5uYcPuSUQI9iNkPk=</DigestValue>
      </Reference>
      <Reference URI="/xl/worksheets/sheet7.xml?ContentType=application/vnd.openxmlformats-officedocument.spreadsheetml.worksheet+xml">
        <DigestMethod Algorithm="http://www.w3.org/2001/04/xmlenc#sha256"/>
        <DigestValue>B0G7KvofGeSv9r0dAEhsjvqhczPpauYEdRJv+O4R7Ng=</DigestValue>
      </Reference>
      <Reference URI="/xl/worksheets/sheet8.xml?ContentType=application/vnd.openxmlformats-officedocument.spreadsheetml.worksheet+xml">
        <DigestMethod Algorithm="http://www.w3.org/2001/04/xmlenc#sha256"/>
        <DigestValue>LCyjXs16WXXTFwZc6HQ1WkU7SUiS/n7dhIx6GgIUGxA=</DigestValue>
      </Reference>
      <Reference URI="/xl/worksheets/sheet9.xml?ContentType=application/vnd.openxmlformats-officedocument.spreadsheetml.worksheet+xml">
        <DigestMethod Algorithm="http://www.w3.org/2001/04/xmlenc#sha256"/>
        <DigestValue>/uDQYZ2hqEw//mforzTtYJx/WDo809DFmFUlQDDUJXI=</DigestValue>
      </Reference>
    </Manifest>
    <SignatureProperties>
      <SignatureProperty Id="idSignatureTime" Target="#idPackageSignature">
        <mdssi:SignatureTime xmlns:mdssi="http://schemas.openxmlformats.org/package/2006/digital-signature">
          <mdssi:Format>YYYY-MM-DDThh:mm:ssTZD</mdssi:Format>
          <mdssi:Value>2025-08-13T19:17:11Z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Luis Sartorio</SignatureComments>
          <WindowsVersion>10.0</WindowsVersion>
          <OfficeVersion>16.0.19029/27</OfficeVersion>
          <ApplicationVersion>16.0.19029</ApplicationVersion>
          <Monitors>3</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2025-08-13T19:17:11Z</xd:SigningTime>
          <xd:SigningCertificate>
            <xd:Cert>
              <xd:CertDigest>
                <DigestMethod Algorithm="http://www.w3.org/2001/04/xmlenc#sha256"/>
                <DigestValue>lvUvNjtIt1F5kmqM0dJvKAabby+EQSuO8l+MPHeht5s=</DigestValue>
              </xd:CertDigest>
              <xd:IssuerSerial>
                <X509IssuerName>C=PY, O=DOCUMENTA S.A., SERIALNUMBER=RUC80050172-1, CN=CA-DOCUMENTA S.A.</X509IssuerName>
                <X509SerialNumber>5207931935874708655</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Luis Sartorio</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QbhDza9wQ4vIND8cmARQ6QuoDnwCFl9KbKQrBhpycR4=</DigestValue>
    </Reference>
    <Reference Type="http://www.w3.org/2000/09/xmldsig#Object" URI="#idOfficeObject">
      <DigestMethod Algorithm="http://www.w3.org/2001/04/xmlenc#sha256"/>
      <DigestValue>2QYmlujcKGOGe44r9rPEqMiiT4ydt0FeWdGypND5alE=</DigestValue>
    </Reference>
    <Reference Type="http://uri.etsi.org/01903#SignedProperties" URI="#idSignedProperties">
      <Transforms>
        <Transform Algorithm="http://www.w3.org/TR/2001/REC-xml-c14n-20010315"/>
      </Transforms>
      <DigestMethod Algorithm="http://www.w3.org/2001/04/xmlenc#sha256"/>
      <DigestValue>do1xCzMpC057oga5if4vAdR5tClTi83OcE3501jrji4=</DigestValue>
    </Reference>
  </SignedInfo>
  <SignatureValue>pM8VhTs0fDjYlAMNDyHU+bEgqgUFghW0wozq52L9Mpo2a3ZSrrSlbtMZANK/jMKG7pFKyErnvkJ8
LCouDQG7Sh/aSTtWjbeVyDzL95NksL+wjOs1zac+HFo/xnX1lr8CoFlStH0bXFAQlndEndgYr27y
wLG6CU7k012F9v8cuibc9chNNAO50TQPrDus0kGOWBRMkJBY0CzAKJece29xOmukiDfrEBwNfA7l
jmRldYRnE/Rpe81X91HV32XSRkXqOfT4qhihg9W1ws78epxsDQMlM0ziqmYIoSjf3DeNsYZpcsyC
2o7NHBz+4V4SDp5MVAi65GPLSLBX7Q7XiwTLjg==</SignatureValue>
  <KeyInfo>
    <X509Data>
      <X509Certificate>MIIJSTCCBzGgAwIBAgIQMtEfRj9A+dNnMfqKs/YsATANBgkqhkiG9w0BAQsFADCBgTEWMBQGA1UEBRMNUlVDODAwODAwOTktMDERMA8GA1UEAxMIVklUIFMuQS4xODA2BgNVBAsML1ByZXN0YWRvciBDdWFsaWZpY2FkbyBkZSBTZXJ2aWNpb3MgZGUgQ29uZmlhbnphMQ0wCwYDVQQKDARJQ1BQMQswCQYDVQQGEwJQWTAeFw0yNDExMTExMjM3MzBaFw0yNjExMTExMjM3MzBaMIG/MRcwFQYDVQQqDA5BTEZSRURPIERBTklFTDEXMBUGA1UEBAwOQkVOSVRFWiBHSVJFVFQxEjAQBgNVBAUTCUNJMzUxOTc2OTEmMCQGA1UEAwwdQUxGUkVETyBEQU5JRUwgQkVOSVRFWiBHSVJFVFQxCzAJBgNVBAsMAkYyMTUwMwYDVQQKDCxDRVJUSUZJQ0FETyBDVUFMSUZJQ0FETyBERSBGSVJNQSBFTEVDVFJPTklDQTELMAkGA1UEBhMCUFkwggEiMA0GCSqGSIb3DQEBAQUAA4IBDwAwggEKAoIBAQDrR4UnDNAtYiCYxY+nzwXc8/wMKejaBKsY4QyuJVJiYx0wNEQ4C63FS/FNJdmSadl4Y5NDim1sqx6HWjFUj1gDTikQvuusHG64p0OigMEUzqy764rhMxEmgFynCXZMBbFYFl4yscEH83Z0M7FvtYgrmzOZET99BJZH3UGdC21QENaIb5xvrpmSSRgsEYuv1lUm1zwjeD5UO+ySDN0DOE+ba24nTxa8dvevEOzENSW17vEWjbqM8oQkuQtvYxN4rZXhR3+PL9aPYahslyTwGt/7yWFFPMlkR/QdBc0XdCgjHNXfUvvb1rVL/jVD6zFyl0HN89hqSFiXxDn78vo9DEEpAgMBAAGjggR7MIIEdzAMBgNVHRMBAf8EAjAAMA4GA1UdDwEB/wQEAwIF4DAsBgNVHSUBAf8EIjAgBggrBgEFBQcDBAYIKwYBBQUHAwIGCisGAQQBgjcUAgIwHQYDVR0OBBYEFO4VQ3tLY+rORb5E+/Vg+3YHj/nr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IIBAgYDVR0RBIH6MIH3gSJBTEZSRURPLkJFTklURVpAU1VEQU1FUklTQ0IuQ09NLlBZpIHQMIHNMTEwLwYDVQQMDChHRVJFTlRFIERFIEFETUlOSVNUUkFDSU9OIFkgUExBTkVBTUlFTlRPMSYwJAYDVQQLDB1BRE1JTklTVFJBQ0lPTiBZIFBMQU5FQU1JRU5UTzEWMBQGA1UEBRMNUlVDODAxMDQzMDUtMDEwMC4GA1UECgwnU1VEQU1FUklTIFNFQ1VSSVRJRVMgQ0FTQSBERSBCT0xTQSBTLkEuMSYwJAYDVQQNDB1GSVJNQSBFTEVDVFJPTklDQSBDVUFMSUZJQ0FEQTB3BggrBgEFBQcBAQRrMGkwKAYIKwYBBQUHMAGGHGh0dHBzOi8vd3d3LmVmaXJtYS5jb20ucHkvdmEwPQYIKwYBBQUHMAKGMWh0dHBzOi8vd3d3LmVmaXJtYS5jb20ucHkvcmVwb3NpdG9yaW8vZWZpcm1hMS5jcnQwewYDVR0fBHQwcjA3oDWgM4YxaHR0cHM6Ly93d3cuZWZpcm1hLmNvbS5weS9yZXBvc2l0b3Jpby9lZmlybWEyLmNybDA3oDWgM4YxaHR0cHM6Ly93d3cuZWZpcm1hLmNvbS5weS9yZXBvc2l0b3Jpby9lZmlybWEzLmNybDANBgkqhkiG9w0BAQsFAAOCAgEAkaWsHep+85OfnkVpJ6iXek8FxF9ZMHUZZJju7Mq6xaQfV6vRIOLPxPLk/vtFWBvHPE1RzVFOgntereAEvrFuWWBqwCzPN6DBtv5JB0njHT4Oa8miMkIdvNA8aSv4OTYGxIIp7U/vQGkvHFYx7SaZ89Cn1gkmQYOIrUfNDDs3hXuo/JErCCkpPSCqeyYAWHVt372ItLsN7OaaoC3YZv3b2rb16gXrVpuY0GQSJeb8EwhNIZrjvxks7MA3eh6BvLlKu0eCUQEh/5fjHDkvdpyZUHEBWdOodwyw//4f0peyUfVBPe8yYUqpMz0Mu/l0sDk/vVh6QHc/Np/zDC8fI0Oy6p9+YwKQLl9xySmMPjjL02fU8OP4tiREgjjh/0N5+1g/WtH31BIkljqk0xn7xa53vHhwNG/R9mOU4GZSKXMOd8qHYt+4KigrGEvz6+Fsb/BlERZdLZfgbbP9pwqCs5n3DFT2c4DGVCseRhoHNPqsDXYtY2mNJO4XqniqubgE9Uvsbqt8TT+efAriWDva8SeYjRn88eaAjDhXZzP4pymTs0CuM7fa49iiwlqd+nezj1mKivOdUXuNfbmeK10oHfQ05MrDfTX8b621CZt1wH9WMwe2DO3RcoPxt56Xhw8eDy9NfPtN98V7jE8wVuQcoTPNAVFkXGMGgqP2oXvNbLQzxG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wp9KSbLz72Z8LNKHoIFRgYZn/gGooGJwhzyC1XN9hnQ=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drawing1.xml?ContentType=application/vnd.openxmlformats-officedocument.drawing+xml">
        <DigestMethod Algorithm="http://www.w3.org/2001/04/xmlenc#sha256"/>
        <DigestValue>N44EfJithQ4CyrSHOY+mFKl3esrQV3hwmXltA5w4PY8=</DigestValue>
      </Reference>
      <Reference URI="/xl/drawings/drawing2.xml?ContentType=application/vnd.openxmlformats-officedocument.drawing+xml">
        <DigestMethod Algorithm="http://www.w3.org/2001/04/xmlenc#sha256"/>
        <DigestValue>RHPDmMXG2f514I9DfLYCVXnx/8807i8b3PiQMzglhGI=</DigestValue>
      </Reference>
      <Reference URI="/xl/drawings/drawing3.xml?ContentType=application/vnd.openxmlformats-officedocument.drawing+xml">
        <DigestMethod Algorithm="http://www.w3.org/2001/04/xmlenc#sha256"/>
        <DigestValue>NGDGQdu0zkeHF2q3ZWx/jzhYEQZxjVvpHt0tXaglKV8=</DigestValue>
      </Reference>
      <Reference URI="/xl/drawings/drawing4.xml?ContentType=application/vnd.openxmlformats-officedocument.drawing+xml">
        <DigestMethod Algorithm="http://www.w3.org/2001/04/xmlenc#sha256"/>
        <DigestValue>k1jk41buNKfn09/ojMuSGgqMqkLbCnpeXvmJVFFvyPE=</DigestValue>
      </Reference>
      <Reference URI="/xl/drawings/drawing5.xml?ContentType=application/vnd.openxmlformats-officedocument.drawing+xml">
        <DigestMethod Algorithm="http://www.w3.org/2001/04/xmlenc#sha256"/>
        <DigestValue>/ZPndz/oDaVZWZ7lVRHs2+3jIBr6uniIJuYSqi4JNNg=</DigestValue>
      </Reference>
      <Reference URI="/xl/drawings/drawing6.xml?ContentType=application/vnd.openxmlformats-officedocument.drawing+xml">
        <DigestMethod Algorithm="http://www.w3.org/2001/04/xmlenc#sha256"/>
        <DigestValue>BgsE6I6Hdc63EtXmrxEYDsAY6FLjt7qKRWndopXdyWA=</DigestValue>
      </Reference>
      <Reference URI="/xl/drawings/drawing7.xml?ContentType=application/vnd.openxmlformats-officedocument.drawing+xml">
        <DigestMethod Algorithm="http://www.w3.org/2001/04/xmlenc#sha256"/>
        <DigestValue>zx28u+MFF7zbaKhu28fGZGfCLoE3JYAKtEln5ymL2Do=</DigestValue>
      </Reference>
      <Reference URI="/xl/media/image1.png?ContentType=image/png">
        <DigestMethod Algorithm="http://www.w3.org/2001/04/xmlenc#sha256"/>
        <DigestValue>vc1YlKlzuC/u44NHpy+cN+k7Ddo8axQRlGovNAyLBJk=</DigestValue>
      </Reference>
      <Reference URI="/xl/media/image2.png?ContentType=image/png">
        <DigestMethod Algorithm="http://www.w3.org/2001/04/xmlenc#sha256"/>
        <DigestValue>plkDZ9CnT/Pv5ZIhZTtBGYTaLs1pvjnPXTVQXWN1k8Q=</DigestValue>
      </Reference>
      <Reference URI="/xl/printerSettings/printerSettings1.bin?ContentType=application/vnd.openxmlformats-officedocument.spreadsheetml.printerSettings">
        <DigestMethod Algorithm="http://www.w3.org/2001/04/xmlenc#sha256"/>
        <DigestValue>RM7vSymHedknyL9ZBPKS3Yj8NE0Llp11CVmFELOZK6E=</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qVZqZMlSb9eBjkUv2GgUVGrc2Ai0SwDAAJNjVG7l3nA=</DigestValue>
      </Reference>
      <Reference URI="/xl/printerSettings/printerSettings12.bin?ContentType=application/vnd.openxmlformats-officedocument.spreadsheetml.printerSettings">
        <DigestMethod Algorithm="http://www.w3.org/2001/04/xmlenc#sha256"/>
        <DigestValue>ZVxXhJn6XmjT/m1Dw2UhwYZPVXYMSYE+DUFTlsgHV4s=</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GyyR84UYFfbFvVrs+ip9vPggIMAXC0nxkmeUVNsGxCc=</DigestValue>
      </Reference>
      <Reference URI="/xl/printerSettings/printerSettings16.bin?ContentType=application/vnd.openxmlformats-officedocument.spreadsheetml.printerSettings">
        <DigestMethod Algorithm="http://www.w3.org/2001/04/xmlenc#sha256"/>
        <DigestValue>vgaglTYY8ldDI3np+fkDPkAMI9Om5H1Khp+orjrXFAQ=</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aKO8XWThzgvGlTVSu23kX37OoqtKGS6PBUkmhsicI1Y=</DigestValue>
      </Reference>
      <Reference URI="/xl/printerSettings/printerSettings19.bin?ContentType=application/vnd.openxmlformats-officedocument.spreadsheetml.printerSettings">
        <DigestMethod Algorithm="http://www.w3.org/2001/04/xmlenc#sha256"/>
        <DigestValue>TRrCOIAvgyay9+dOHANtMRhI4Mlj24DaFIyKQoKcdPw=</DigestValue>
      </Reference>
      <Reference URI="/xl/printerSettings/printerSettings2.bin?ContentType=application/vnd.openxmlformats-officedocument.spreadsheetml.printerSettings">
        <DigestMethod Algorithm="http://www.w3.org/2001/04/xmlenc#sha256"/>
        <DigestValue>aKO8XWThzgvGlTVSu23kX37OoqtKGS6PBUkmhsicI1Y=</DigestValue>
      </Reference>
      <Reference URI="/xl/printerSettings/printerSettings20.bin?ContentType=application/vnd.openxmlformats-officedocument.spreadsheetml.printerSettings">
        <DigestMethod Algorithm="http://www.w3.org/2001/04/xmlenc#sha256"/>
        <DigestValue>hqnMLvZ6XBY2fH1KhK00vJXWuxlSZRWkoKrdKDrIF2Q=</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qVZqZMlSb9eBjkUv2GgUVGrc2Ai0SwDAAJNjVG7l3nA=</DigestValue>
      </Reference>
      <Reference URI="/xl/printerSettings/printerSettings26.bin?ContentType=application/vnd.openxmlformats-officedocument.spreadsheetml.printerSettings">
        <DigestMethod Algorithm="http://www.w3.org/2001/04/xmlenc#sha256"/>
        <DigestValue>OGD3iF2+l78gTInlDCWFPycZVuHBpUE02raJ/Wr5XCI=</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aKO8XWThzgvGlTVSu23kX37OoqtKGS6PBUkmhsicI1Y=</DigestValue>
      </Reference>
      <Reference URI="/xl/printerSettings/printerSettings29.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30.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TRrCOIAvgyay9+dOHANtMRhI4Mlj24DaFIyKQoKcdPw=</DigestValue>
      </Reference>
      <Reference URI="/xl/printerSettings/printerSettings8.bin?ContentType=application/vnd.openxmlformats-officedocument.spreadsheetml.printerSettings">
        <DigestMethod Algorithm="http://www.w3.org/2001/04/xmlenc#sha256"/>
        <DigestValue>BCq9O5HHwm91X0cDGi4bjZg0oXnSgv7WGiCfkpesuIU=</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1ZLWFcTgD0dLNkm2axlCnGTF+KcKw5dW+LPdfe1HwJk=</DigestValue>
      </Reference>
      <Reference URI="/xl/styles.xml?ContentType=application/vnd.openxmlformats-officedocument.spreadsheetml.styles+xml">
        <DigestMethod Algorithm="http://www.w3.org/2001/04/xmlenc#sha256"/>
        <DigestValue>SuYK9U1zXLNrpSnHVuxvbJQXyc4WZABta7C8JsYpzTo=</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PPSpod//K/g2zhFNQysIQKFVzouafRRXT4qzvFMwdRQ=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Zz0eiQOwxucXNEak9wvmMQNoIP3ChnFeqaa9hpxgxoU=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Vfwd3q6JoZRQl4XRQYCrXci0hbexTcx8ktmX1ddPPBQ=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8p06WvhogJH6kNvXKVH64MTRvxiVeyq7c5FWuQt+VUY=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am/C66L4TyPLpsDXzfUXJ9R+xUgoos9pCU3AQ6WmuIg=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Cp9PA/EMUCmFN0rjs+ZKFhODDEGzJl8Ch1IdmuYTIUc=</DigestValue>
      </Reference>
      <Reference URI="/xl/worksheets/sheet1.xml?ContentType=application/vnd.openxmlformats-officedocument.spreadsheetml.worksheet+xml">
        <DigestMethod Algorithm="http://www.w3.org/2001/04/xmlenc#sha256"/>
        <DigestValue>sUgGsJ3RYu3g1LDVpTJmMXBfJ3+MduApaSrRNQGV5uc=</DigestValue>
      </Reference>
      <Reference URI="/xl/worksheets/sheet2.xml?ContentType=application/vnd.openxmlformats-officedocument.spreadsheetml.worksheet+xml">
        <DigestMethod Algorithm="http://www.w3.org/2001/04/xmlenc#sha256"/>
        <DigestValue>8CaFUACRIodsCxOiIo2HthBp9q8AOKN2lI7NFXFypBs=</DigestValue>
      </Reference>
      <Reference URI="/xl/worksheets/sheet3.xml?ContentType=application/vnd.openxmlformats-officedocument.spreadsheetml.worksheet+xml">
        <DigestMethod Algorithm="http://www.w3.org/2001/04/xmlenc#sha256"/>
        <DigestValue>ddP1rfKiEVxkiveoWHJvmL6LPbiv0j33xuRO4ZTUjGA=</DigestValue>
      </Reference>
      <Reference URI="/xl/worksheets/sheet4.xml?ContentType=application/vnd.openxmlformats-officedocument.spreadsheetml.worksheet+xml">
        <DigestMethod Algorithm="http://www.w3.org/2001/04/xmlenc#sha256"/>
        <DigestValue>84kB0V94A6kKS36CVn+ZJXNDVjWukEtes3sTlBkrF6E=</DigestValue>
      </Reference>
      <Reference URI="/xl/worksheets/sheet5.xml?ContentType=application/vnd.openxmlformats-officedocument.spreadsheetml.worksheet+xml">
        <DigestMethod Algorithm="http://www.w3.org/2001/04/xmlenc#sha256"/>
        <DigestValue>EWAYFJ4fvchvhhW4ANnBl1Zhp+H5mDXc0sngqetu5J8=</DigestValue>
      </Reference>
      <Reference URI="/xl/worksheets/sheet6.xml?ContentType=application/vnd.openxmlformats-officedocument.spreadsheetml.worksheet+xml">
        <DigestMethod Algorithm="http://www.w3.org/2001/04/xmlenc#sha256"/>
        <DigestValue>sBvVEaVjyPqurx0jm4r3vsdtdPb5uYcPuSUQI9iNkPk=</DigestValue>
      </Reference>
      <Reference URI="/xl/worksheets/sheet7.xml?ContentType=application/vnd.openxmlformats-officedocument.spreadsheetml.worksheet+xml">
        <DigestMethod Algorithm="http://www.w3.org/2001/04/xmlenc#sha256"/>
        <DigestValue>B0G7KvofGeSv9r0dAEhsjvqhczPpauYEdRJv+O4R7Ng=</DigestValue>
      </Reference>
      <Reference URI="/xl/worksheets/sheet8.xml?ContentType=application/vnd.openxmlformats-officedocument.spreadsheetml.worksheet+xml">
        <DigestMethod Algorithm="http://www.w3.org/2001/04/xmlenc#sha256"/>
        <DigestValue>LCyjXs16WXXTFwZc6HQ1WkU7SUiS/n7dhIx6GgIUGxA=</DigestValue>
      </Reference>
      <Reference URI="/xl/worksheets/sheet9.xml?ContentType=application/vnd.openxmlformats-officedocument.spreadsheetml.worksheet+xml">
        <DigestMethod Algorithm="http://www.w3.org/2001/04/xmlenc#sha256"/>
        <DigestValue>/uDQYZ2hqEw//mforzTtYJx/WDo809DFmFUlQDDUJXI=</DigestValue>
      </Reference>
    </Manifest>
    <SignatureProperties>
      <SignatureProperty Id="idSignatureTime" Target="#idPackageSignature">
        <mdssi:SignatureTime xmlns:mdssi="http://schemas.openxmlformats.org/package/2006/digital-signature">
          <mdssi:Format>YYYY-MM-DDThh:mm:ssTZD</mdssi:Format>
          <mdssi:Value>2025-08-13T20:02:07Z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Presentacion de EEFF al 30.06.25</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2025-08-13T20:02:07Z</xd:SigningTime>
          <xd:SigningCertificate>
            <xd:Cert>
              <xd:CertDigest>
                <DigestMethod Algorithm="http://www.w3.org/2001/04/xmlenc#sha256"/>
                <DigestValue>xxUdDLcwJB5Hsys8vnHXcWSwWJNm6qnEJg9oGonal0Q=</DigestValue>
              </xd:CertDigest>
              <xd:IssuerSerial>
                <X509IssuerName>C=PY, O=ICPP, OU=Prestador Cualificado de Servicios de Confianza, CN=VIT S.A., SERIALNUMBER=RUC80080099-0</X509IssuerName>
                <X509SerialNumber>67547224152924768459993310284303707137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Presentacion de EEFF al 30.06.25</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3.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4.xml><?xml version="1.0" encoding="utf-8"?>
<DAEMSEngagementItemInfo xmlns="http://schemas.microsoft.com/DAEMSEngagementItemInfoXML">
  <EngagementID>5000006718</EngagementID>
  <LogicalEMSServerID>-109903338106937214</LogicalEMSServerID>
  <WorkingPaperID>3844866605800000204</WorkingPaperID>
</DAEMSEngagementItemInfo>
</file>

<file path=customXml/item5.xml><?xml version="1.0" encoding="utf-8"?>
<ct:contentTypeSchema xmlns:ct="http://schemas.microsoft.com/office/2006/metadata/contentType" xmlns:ma="http://schemas.microsoft.com/office/2006/metadata/properties/metaAttributes" ct:_="" ma:_="" ma:contentTypeName="Document" ma:contentTypeID="0x0101003C89D480F483A74F967A303BA758D95A" ma:contentTypeVersion="18" ma:contentTypeDescription="Create a new document." ma:contentTypeScope="" ma:versionID="918396b7fcf7a3bb23d5ae57d835eb15">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1740df7b3e9f06c8c86216459008de50"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018A95-5F88-4C97-92C7-149C1216EB91}">
  <ds:schemaRefs>
    <ds:schemaRef ds:uri="http://schemas.microsoft.com/sharepoint/v3/contenttype/forms"/>
  </ds:schemaRefs>
</ds:datastoreItem>
</file>

<file path=customXml/itemProps2.xml><?xml version="1.0" encoding="utf-8"?>
<ds:datastoreItem xmlns:ds="http://schemas.openxmlformats.org/officeDocument/2006/customXml" ds:itemID="{194F1DA9-7A64-4905-8B1D-AC32BE41430D}">
  <ds:schemaRefs>
    <ds:schemaRef ds:uri="b934fac7-a2ac-41e0-adc5-9ae2ade0ae87"/>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http://www.w3.org/XML/1998/namespace"/>
    <ds:schemaRef ds:uri="http://schemas.microsoft.com/office/infopath/2007/PartnerControls"/>
    <ds:schemaRef ds:uri="df3d6109-0b77-46d1-b89c-8b39010869f2"/>
  </ds:schemaRefs>
</ds:datastoreItem>
</file>

<file path=customXml/itemProps3.xml><?xml version="1.0" encoding="utf-8"?>
<ds:datastoreItem xmlns:ds="http://schemas.openxmlformats.org/officeDocument/2006/customXml" ds:itemID="{ECFE7704-C340-4DDA-87D5-96389E4CEA75}">
  <ds:schemaRefs>
    <ds:schemaRef ds:uri="http://www.w3.org/2001/XMLSchema"/>
  </ds:schemaRefs>
</ds:datastoreItem>
</file>

<file path=customXml/itemProps4.xml><?xml version="1.0" encoding="utf-8"?>
<ds:datastoreItem xmlns:ds="http://schemas.openxmlformats.org/officeDocument/2006/customXml" ds:itemID="{8C7880CB-946F-46ED-A556-64DC966C8933}">
  <ds:schemaRefs>
    <ds:schemaRef ds:uri="http://schemas.microsoft.com/DAEMSEngagementItemInfoXML"/>
  </ds:schemaRefs>
</ds:datastoreItem>
</file>

<file path=customXml/itemProps5.xml><?xml version="1.0" encoding="utf-8"?>
<ds:datastoreItem xmlns:ds="http://schemas.openxmlformats.org/officeDocument/2006/customXml" ds:itemID="{12B4A2CC-6230-456C-AF33-5EDA8A08A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Índice</vt:lpstr>
      <vt:lpstr>Activo Neto</vt:lpstr>
      <vt:lpstr>Estado de Ingresos y Egresos</vt:lpstr>
      <vt:lpstr>Variación del Activo Neto</vt:lpstr>
      <vt:lpstr>Flujos de Efectivo</vt:lpstr>
      <vt:lpstr>Notas</vt:lpstr>
      <vt:lpstr>Nota 3.6 a Nota 8</vt:lpstr>
      <vt:lpstr>CLASIFICACION</vt:lpstr>
      <vt:lpstr>122024</vt:lpstr>
      <vt:lpstr>'Activo Neto'!Área_de_impresión</vt:lpstr>
      <vt:lpstr>'Estado de Ingresos y Egresos'!Área_de_impresión</vt:lpstr>
      <vt:lpstr>'Flujos de Efectivo'!Área_de_impresión</vt:lpstr>
      <vt:lpstr>'Nota 3.6 a Nota 8'!Área_de_impresión</vt:lpstr>
      <vt:lpstr>Notas!Área_de_impresión</vt:lpstr>
      <vt:lpstr>'Variación del Activo Neto'!Área_de_impresión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Gabriela Arevalos</cp:lastModifiedBy>
  <cp:revision/>
  <dcterms:created xsi:type="dcterms:W3CDTF">2016-08-27T16:35:25Z</dcterms:created>
  <dcterms:modified xsi:type="dcterms:W3CDTF">2025-08-29T13:24:38Z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2022-03-31T01:06:36Z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354e2423-a421-4503-89a2-cb8f38c5cb2c</vt:lpwstr>
  </property>
  <property fmtid="{D5CDD505-2E9C-101B-9397-08002B2CF9AE}" pid="8" name="MSIP_Label_ea60d57e-af5b-4752-ac57-3e4f28ca11dc_ContentBits">
    <vt:lpwstr>0</vt:lpwstr>
  </property>
  <property fmtid="{D5CDD505-2E9C-101B-9397-08002B2CF9AE}" pid="9" name="ContentTypeId">
    <vt:lpwstr>0x0101003C89D480F483A74F967A303BA758D95A</vt:lpwstr>
  </property>
  <property fmtid="{D5CDD505-2E9C-101B-9397-08002B2CF9AE}" pid="10" name="MediaServiceImageTags">
    <vt:lpwstr/>
  </property>
</Properties>
</file>